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423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56" i="1" l="1"/>
  <c r="O57" i="1"/>
  <c r="O58" i="1"/>
  <c r="P58" i="1" s="1"/>
  <c r="O59" i="1"/>
  <c r="O60" i="1"/>
  <c r="O61" i="1"/>
  <c r="O62" i="1"/>
  <c r="P62" i="1" s="1"/>
  <c r="O63" i="1"/>
  <c r="O64" i="1"/>
  <c r="P64" i="1" s="1"/>
  <c r="O65" i="1"/>
  <c r="P65" i="1" s="1"/>
  <c r="O66" i="1"/>
  <c r="P66" i="1" s="1"/>
  <c r="O67" i="1"/>
  <c r="P67" i="1" s="1"/>
  <c r="O68" i="1"/>
  <c r="O69" i="1"/>
  <c r="O70" i="1"/>
  <c r="P70" i="1" s="1"/>
  <c r="O71" i="1"/>
  <c r="O72" i="1"/>
  <c r="P72" i="1" s="1"/>
  <c r="O73" i="1"/>
  <c r="P73" i="1" s="1"/>
  <c r="O74" i="1"/>
  <c r="P74" i="1" s="1"/>
  <c r="O75" i="1"/>
  <c r="O76" i="1"/>
  <c r="O77" i="1"/>
  <c r="P77" i="1" s="1"/>
  <c r="O78" i="1"/>
  <c r="P78" i="1" s="1"/>
  <c r="O79" i="1"/>
  <c r="O80" i="1"/>
  <c r="O81" i="1"/>
  <c r="P81" i="1" s="1"/>
  <c r="P41" i="1"/>
  <c r="O7" i="1"/>
  <c r="P7" i="1" s="1"/>
  <c r="O8" i="1"/>
  <c r="P8" i="1" s="1"/>
  <c r="O9" i="1"/>
  <c r="P9" i="1" s="1"/>
  <c r="O10" i="1"/>
  <c r="P10" i="1" s="1"/>
  <c r="O11" i="1"/>
  <c r="O12" i="1"/>
  <c r="P12" i="1" s="1"/>
  <c r="O13" i="1"/>
  <c r="P13" i="1" s="1"/>
  <c r="O14" i="1"/>
  <c r="P14" i="1" s="1"/>
  <c r="O15" i="1"/>
  <c r="O16" i="1"/>
  <c r="O17" i="1"/>
  <c r="P17" i="1" s="1"/>
  <c r="O18" i="1"/>
  <c r="P18" i="1" s="1"/>
  <c r="O19" i="1"/>
  <c r="P19" i="1" s="1"/>
  <c r="O20" i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O28" i="1"/>
  <c r="P28" i="1" s="1"/>
  <c r="O29" i="1"/>
  <c r="P29" i="1" s="1"/>
  <c r="O30" i="1"/>
  <c r="P30" i="1" s="1"/>
  <c r="O31" i="1"/>
  <c r="O32" i="1"/>
  <c r="O33" i="1"/>
  <c r="O34" i="1"/>
  <c r="P34" i="1" s="1"/>
  <c r="O35" i="1"/>
  <c r="P35" i="1" s="1"/>
  <c r="O37" i="1"/>
  <c r="P37" i="1" s="1"/>
  <c r="O38" i="1"/>
  <c r="P38" i="1" s="1"/>
  <c r="O39" i="1"/>
  <c r="P39" i="1" s="1"/>
  <c r="O40" i="1"/>
  <c r="P40" i="1" s="1"/>
  <c r="O42" i="1"/>
  <c r="P42" i="1" s="1"/>
  <c r="O43" i="1"/>
  <c r="P43" i="1" s="1"/>
  <c r="O44" i="1"/>
  <c r="P44" i="1" s="1"/>
  <c r="O45" i="1"/>
  <c r="O46" i="1"/>
  <c r="P46" i="1" s="1"/>
  <c r="O47" i="1"/>
  <c r="P47" i="1" s="1"/>
  <c r="O48" i="1"/>
  <c r="O49" i="1"/>
  <c r="O50" i="1"/>
  <c r="P50" i="1" s="1"/>
  <c r="O51" i="1"/>
  <c r="P51" i="1" s="1"/>
  <c r="O52" i="1"/>
  <c r="P52" i="1" s="1"/>
  <c r="O53" i="1"/>
  <c r="P53" i="1" s="1"/>
  <c r="O54" i="1"/>
  <c r="P54" i="1" s="1"/>
  <c r="O6" i="1"/>
  <c r="P6" i="1" s="1"/>
  <c r="P11" i="1"/>
  <c r="P15" i="1"/>
  <c r="P16" i="1"/>
  <c r="P20" i="1"/>
  <c r="P27" i="1"/>
  <c r="P31" i="1"/>
  <c r="P32" i="1"/>
  <c r="P33" i="1"/>
  <c r="P45" i="1"/>
  <c r="P36" i="1"/>
  <c r="P48" i="1"/>
  <c r="P49" i="1"/>
  <c r="P55" i="1"/>
  <c r="P56" i="1"/>
  <c r="P57" i="1"/>
  <c r="P59" i="1"/>
  <c r="P60" i="1"/>
  <c r="P61" i="1"/>
  <c r="P63" i="1"/>
  <c r="P68" i="1"/>
  <c r="P69" i="1"/>
  <c r="P71" i="1"/>
  <c r="P75" i="1"/>
  <c r="P76" i="1"/>
  <c r="P79" i="1"/>
  <c r="P80" i="1"/>
  <c r="P5" i="1"/>
  <c r="N81" i="1" l="1"/>
  <c r="N80" i="1" l="1"/>
  <c r="N70" i="1" l="1"/>
  <c r="N53" i="1" l="1"/>
  <c r="N78" i="1" l="1"/>
  <c r="N66" i="1" l="1"/>
  <c r="N21" i="1" l="1"/>
  <c r="N52" i="1" l="1"/>
  <c r="N69" i="1" l="1"/>
  <c r="N44" i="1" l="1"/>
  <c r="N71" i="1" l="1"/>
  <c r="N45" i="1"/>
  <c r="N14" i="1"/>
  <c r="N30" i="1"/>
  <c r="N9" i="1"/>
  <c r="L74" i="1"/>
  <c r="N72" i="1"/>
  <c r="N73" i="1"/>
  <c r="N74" i="1"/>
  <c r="N75" i="1"/>
  <c r="N76" i="1"/>
  <c r="N6" i="1"/>
  <c r="N7" i="1"/>
  <c r="N8" i="1"/>
  <c r="N85" i="1"/>
  <c r="N10" i="1"/>
  <c r="N11" i="1"/>
  <c r="N12" i="1"/>
  <c r="N13" i="1"/>
  <c r="N15" i="1"/>
  <c r="N16" i="1"/>
  <c r="N17" i="1"/>
  <c r="N18" i="1"/>
  <c r="N20" i="1"/>
  <c r="N19" i="1"/>
  <c r="N22" i="1"/>
  <c r="N23" i="1"/>
  <c r="N24" i="1"/>
  <c r="N25" i="1"/>
  <c r="N86" i="1"/>
  <c r="N26" i="1"/>
  <c r="N27" i="1"/>
  <c r="N29" i="1"/>
  <c r="N28" i="1"/>
  <c r="N31" i="1"/>
  <c r="N32" i="1"/>
  <c r="N33" i="1"/>
  <c r="N35" i="1"/>
  <c r="N38" i="1"/>
  <c r="N37" i="1"/>
  <c r="N39" i="1"/>
  <c r="N84" i="1"/>
  <c r="N40" i="1"/>
  <c r="N34" i="1"/>
  <c r="N42" i="1"/>
  <c r="N43" i="1"/>
  <c r="N36" i="1"/>
  <c r="N54" i="1"/>
  <c r="N46" i="1"/>
  <c r="N47" i="1"/>
  <c r="N87" i="1"/>
  <c r="N48" i="1"/>
  <c r="N41" i="1"/>
  <c r="N57" i="1"/>
  <c r="N56" i="1"/>
  <c r="N93" i="1"/>
  <c r="N49" i="1"/>
  <c r="N58" i="1"/>
  <c r="N50" i="1"/>
  <c r="N90" i="1"/>
  <c r="N59" i="1"/>
  <c r="N88" i="1"/>
  <c r="N91" i="1"/>
  <c r="N92" i="1"/>
  <c r="N60" i="1"/>
  <c r="N62" i="1"/>
  <c r="N63" i="1"/>
  <c r="N51" i="1"/>
  <c r="N61" i="1"/>
  <c r="N65" i="1"/>
  <c r="N67" i="1"/>
  <c r="N64" i="1"/>
  <c r="N68" i="1"/>
  <c r="N95" i="1"/>
  <c r="N89" i="1"/>
  <c r="N77" i="1"/>
  <c r="N79" i="1"/>
  <c r="N5" i="1"/>
  <c r="L29" i="1" l="1"/>
  <c r="L67" i="1"/>
  <c r="L43" i="1" l="1"/>
  <c r="K5" i="1" l="1"/>
  <c r="L10" i="1" l="1"/>
  <c r="L24" i="1"/>
  <c r="L5" i="1"/>
  <c r="L51" i="1"/>
  <c r="J51" i="1"/>
  <c r="K106" i="1"/>
  <c r="L106" i="1" s="1"/>
  <c r="L35" i="1"/>
  <c r="L46" i="1"/>
  <c r="L47" i="1"/>
  <c r="L57" i="1"/>
  <c r="L41" i="1"/>
  <c r="L50" i="1"/>
  <c r="L93" i="1"/>
  <c r="K49" i="1"/>
  <c r="L49" i="1" s="1"/>
  <c r="L60" i="1"/>
  <c r="L75" i="1"/>
  <c r="L73" i="1"/>
  <c r="L76" i="1"/>
  <c r="K89" i="1"/>
  <c r="L89" i="1" s="1"/>
  <c r="K77" i="1"/>
  <c r="L77" i="1" s="1"/>
  <c r="L95" i="1"/>
  <c r="L115" i="1"/>
  <c r="J35" i="1" l="1"/>
  <c r="J50" i="1"/>
  <c r="J47" i="1" l="1"/>
  <c r="J49" i="1" l="1"/>
  <c r="J115" i="1" l="1"/>
  <c r="J95" i="1"/>
  <c r="J117" i="1" l="1"/>
  <c r="J96" i="1" l="1"/>
  <c r="J93" i="1" l="1"/>
  <c r="J41" i="1" l="1"/>
  <c r="J57" i="1"/>
  <c r="J109" i="1"/>
  <c r="I6" i="1" l="1"/>
  <c r="I7" i="1"/>
  <c r="I8" i="1"/>
  <c r="I85" i="1"/>
  <c r="I11" i="1"/>
  <c r="I12" i="1"/>
  <c r="I15" i="1"/>
  <c r="I16" i="1"/>
  <c r="J10" i="1"/>
  <c r="I97" i="1"/>
  <c r="I17" i="1"/>
  <c r="I13" i="1"/>
  <c r="I18" i="1"/>
  <c r="I20" i="1"/>
  <c r="I19" i="1"/>
  <c r="I22" i="1"/>
  <c r="J104" i="1"/>
  <c r="I23" i="1"/>
  <c r="I86" i="1"/>
  <c r="I25" i="1"/>
  <c r="I110" i="1"/>
  <c r="J110" i="1" s="1"/>
  <c r="I27" i="1"/>
  <c r="I26" i="1"/>
  <c r="J24" i="1"/>
  <c r="I28" i="1"/>
  <c r="I31" i="1"/>
  <c r="J106" i="1"/>
  <c r="I32" i="1"/>
  <c r="I98" i="1"/>
  <c r="J98" i="1" s="1"/>
  <c r="I33" i="1"/>
  <c r="I37" i="1"/>
  <c r="I39" i="1"/>
  <c r="I84" i="1"/>
  <c r="I42" i="1"/>
  <c r="I40" i="1"/>
  <c r="I34" i="1"/>
  <c r="I36" i="1"/>
  <c r="J46" i="1"/>
  <c r="I99" i="1"/>
  <c r="J99" i="1" s="1"/>
  <c r="I105" i="1"/>
  <c r="J105" i="1" s="1"/>
  <c r="I54" i="1"/>
  <c r="I87" i="1"/>
  <c r="J112" i="1"/>
  <c r="I48" i="1"/>
  <c r="I38" i="1"/>
  <c r="J103" i="1"/>
  <c r="I56" i="1"/>
  <c r="I100" i="1"/>
  <c r="J100" i="1" s="1"/>
  <c r="I58" i="1"/>
  <c r="I90" i="1"/>
  <c r="I92" i="1"/>
  <c r="I59" i="1"/>
  <c r="I62" i="1"/>
  <c r="I63" i="1"/>
  <c r="I88" i="1"/>
  <c r="I94" i="1"/>
  <c r="J94" i="1" s="1"/>
  <c r="I91" i="1"/>
  <c r="I61" i="1"/>
  <c r="I65" i="1"/>
  <c r="I68" i="1"/>
  <c r="I64" i="1"/>
  <c r="I72" i="1"/>
  <c r="J73" i="1"/>
  <c r="J75" i="1"/>
  <c r="J76" i="1"/>
  <c r="J89" i="1"/>
  <c r="J60" i="1"/>
  <c r="J77" i="1"/>
  <c r="I79" i="1"/>
  <c r="J5" i="1"/>
  <c r="H79" i="1"/>
  <c r="H77" i="1"/>
  <c r="H60" i="1"/>
  <c r="H89" i="1"/>
  <c r="H76" i="1"/>
  <c r="H75" i="1"/>
  <c r="H73" i="1"/>
  <c r="H72" i="1"/>
  <c r="H65" i="1"/>
  <c r="H91" i="1"/>
  <c r="H94" i="1"/>
  <c r="H88" i="1"/>
  <c r="G63" i="1"/>
  <c r="H63" i="1"/>
  <c r="H48" i="1"/>
  <c r="H112" i="1"/>
  <c r="H46" i="1"/>
  <c r="H40" i="1"/>
  <c r="H110" i="1"/>
  <c r="H13" i="1"/>
  <c r="J65" i="1" l="1"/>
  <c r="L65" i="1"/>
  <c r="J92" i="1"/>
  <c r="L92" i="1"/>
  <c r="J37" i="1"/>
  <c r="L37" i="1"/>
  <c r="J26" i="1"/>
  <c r="L26" i="1"/>
  <c r="J19" i="1"/>
  <c r="L19" i="1"/>
  <c r="J8" i="1"/>
  <c r="L8" i="1"/>
  <c r="J61" i="1"/>
  <c r="L61" i="1"/>
  <c r="J90" i="1"/>
  <c r="L90" i="1"/>
  <c r="J87" i="1"/>
  <c r="L87" i="1"/>
  <c r="J42" i="1"/>
  <c r="L42" i="1"/>
  <c r="J27" i="1"/>
  <c r="L27" i="1"/>
  <c r="J68" i="1"/>
  <c r="L68" i="1"/>
  <c r="J59" i="1"/>
  <c r="L59" i="1"/>
  <c r="J48" i="1"/>
  <c r="L48" i="1"/>
  <c r="J34" i="1"/>
  <c r="L34" i="1"/>
  <c r="J39" i="1"/>
  <c r="L39" i="1"/>
  <c r="J32" i="1"/>
  <c r="L32" i="1"/>
  <c r="J25" i="1"/>
  <c r="L25" i="1"/>
  <c r="J22" i="1"/>
  <c r="L22" i="1"/>
  <c r="J13" i="1"/>
  <c r="L13" i="1"/>
  <c r="J16" i="1"/>
  <c r="L16" i="1"/>
  <c r="J85" i="1"/>
  <c r="L85" i="1"/>
  <c r="J88" i="1"/>
  <c r="L88" i="1"/>
  <c r="J56" i="1"/>
  <c r="L56" i="1"/>
  <c r="J40" i="1"/>
  <c r="L40" i="1"/>
  <c r="J86" i="1"/>
  <c r="L86" i="1"/>
  <c r="J17" i="1"/>
  <c r="L17" i="1"/>
  <c r="J15" i="1"/>
  <c r="L15" i="1"/>
  <c r="J72" i="1"/>
  <c r="L72" i="1"/>
  <c r="J63" i="1"/>
  <c r="L63" i="1"/>
  <c r="J33" i="1"/>
  <c r="L33" i="1"/>
  <c r="J31" i="1"/>
  <c r="L31" i="1"/>
  <c r="J23" i="1"/>
  <c r="L23" i="1"/>
  <c r="J20" i="1"/>
  <c r="L20" i="1"/>
  <c r="J97" i="1"/>
  <c r="L97" i="1"/>
  <c r="J12" i="1"/>
  <c r="L12" i="1"/>
  <c r="J7" i="1"/>
  <c r="L7" i="1"/>
  <c r="J79" i="1"/>
  <c r="L79" i="1"/>
  <c r="J64" i="1"/>
  <c r="L64" i="1"/>
  <c r="J91" i="1"/>
  <c r="L91" i="1"/>
  <c r="J62" i="1"/>
  <c r="L62" i="1"/>
  <c r="J58" i="1"/>
  <c r="L58" i="1"/>
  <c r="J38" i="1"/>
  <c r="L38" i="1"/>
  <c r="J54" i="1"/>
  <c r="L54" i="1"/>
  <c r="J36" i="1"/>
  <c r="L36" i="1"/>
  <c r="J84" i="1"/>
  <c r="L84" i="1"/>
  <c r="J28" i="1"/>
  <c r="L28" i="1"/>
  <c r="J18" i="1"/>
  <c r="L18" i="1"/>
  <c r="J11" i="1"/>
  <c r="L11" i="1"/>
  <c r="J6" i="1"/>
  <c r="L6" i="1"/>
  <c r="H6" i="1"/>
  <c r="H7" i="1"/>
  <c r="H8" i="1"/>
  <c r="H85" i="1"/>
  <c r="H11" i="1"/>
  <c r="H12" i="1"/>
  <c r="H15" i="1"/>
  <c r="H16" i="1"/>
  <c r="H10" i="1"/>
  <c r="H97" i="1"/>
  <c r="H17" i="1"/>
  <c r="H18" i="1"/>
  <c r="H20" i="1"/>
  <c r="H101" i="1"/>
  <c r="H19" i="1"/>
  <c r="H22" i="1"/>
  <c r="H23" i="1"/>
  <c r="H5" i="1"/>
  <c r="G64" i="1" l="1"/>
  <c r="G68" i="1"/>
  <c r="G61" i="1"/>
  <c r="G62" i="1"/>
  <c r="G59" i="1"/>
  <c r="G114" i="1"/>
  <c r="G92" i="1"/>
  <c r="G90" i="1"/>
  <c r="G58" i="1"/>
  <c r="G100" i="1"/>
  <c r="G56" i="1"/>
  <c r="G103" i="1"/>
  <c r="G54" i="1"/>
  <c r="G118" i="1"/>
  <c r="G116" i="1"/>
  <c r="G38" i="1"/>
  <c r="G87" i="1"/>
  <c r="G105" i="1"/>
  <c r="G99" i="1"/>
  <c r="G111" i="1"/>
  <c r="G36" i="1"/>
  <c r="G34" i="1"/>
  <c r="G98" i="1"/>
  <c r="G84" i="1"/>
  <c r="G39" i="1"/>
  <c r="G37" i="1"/>
  <c r="G33" i="1"/>
  <c r="G32" i="1"/>
  <c r="G106" i="1"/>
  <c r="G26" i="1"/>
  <c r="G31" i="1"/>
  <c r="G108" i="1"/>
  <c r="G28" i="1"/>
  <c r="G24" i="1"/>
  <c r="G107" i="1"/>
  <c r="G104" i="1"/>
  <c r="G102" i="1"/>
  <c r="G27" i="1"/>
  <c r="G25" i="1"/>
  <c r="G86" i="1"/>
  <c r="G23" i="1"/>
  <c r="G19" i="1"/>
  <c r="G101" i="1"/>
  <c r="G20" i="1"/>
  <c r="G18" i="1"/>
  <c r="G17" i="1"/>
  <c r="G97" i="1"/>
  <c r="G10" i="1"/>
  <c r="G16" i="1"/>
  <c r="G15" i="1"/>
  <c r="G12" i="1"/>
  <c r="G11" i="1"/>
  <c r="G85" i="1"/>
  <c r="G8" i="1"/>
  <c r="G7" i="1"/>
  <c r="G6" i="1"/>
  <c r="G5" i="1"/>
  <c r="H64" i="1"/>
  <c r="H68" i="1"/>
  <c r="H61" i="1"/>
  <c r="H62" i="1"/>
  <c r="H59" i="1"/>
  <c r="H92" i="1"/>
  <c r="H58" i="1"/>
  <c r="H90" i="1"/>
  <c r="H114" i="1"/>
  <c r="H100" i="1"/>
  <c r="H56" i="1"/>
  <c r="H103" i="1"/>
  <c r="H54" i="1"/>
  <c r="H118" i="1"/>
  <c r="H116" i="1"/>
  <c r="H38" i="1"/>
  <c r="H87" i="1"/>
  <c r="H105" i="1"/>
  <c r="H99" i="1"/>
  <c r="H111" i="1"/>
  <c r="H36" i="1"/>
  <c r="H34" i="1"/>
  <c r="H98" i="1"/>
  <c r="H84" i="1"/>
  <c r="H39" i="1"/>
  <c r="H37" i="1"/>
  <c r="H33" i="1"/>
  <c r="H32" i="1"/>
  <c r="H106" i="1"/>
  <c r="H26" i="1"/>
  <c r="H31" i="1"/>
  <c r="H108" i="1"/>
  <c r="H28" i="1"/>
  <c r="H24" i="1"/>
  <c r="H107" i="1"/>
  <c r="H104" i="1"/>
  <c r="H102" i="1"/>
  <c r="H27" i="1"/>
  <c r="H25" i="1"/>
  <c r="H86" i="1"/>
  <c r="E121" i="1" l="1"/>
  <c r="G22" i="1" l="1"/>
  <c r="H113" i="1"/>
  <c r="G113" i="1"/>
  <c r="H42" i="1"/>
  <c r="G42" i="1"/>
  <c r="AB121" i="1"/>
  <c r="AA121" i="1"/>
  <c r="AB124" i="1"/>
  <c r="AA42" i="1" l="1"/>
  <c r="AA17" i="1"/>
  <c r="AA22" i="1"/>
  <c r="AA106" i="1"/>
  <c r="AA23" i="1"/>
  <c r="AA59" i="1"/>
  <c r="AA18" i="1"/>
  <c r="AA11" i="1"/>
  <c r="AA10" i="1"/>
  <c r="AA27" i="1"/>
  <c r="AA36" i="1"/>
  <c r="AA37" i="1"/>
  <c r="AA15" i="1"/>
  <c r="AA103" i="1"/>
  <c r="AA87" i="1"/>
  <c r="AA84" i="1"/>
  <c r="AA39" i="1"/>
  <c r="AA33" i="1"/>
  <c r="AA24" i="1"/>
  <c r="AA98" i="1"/>
  <c r="AA90" i="1"/>
  <c r="AA97" i="1"/>
  <c r="AA34" i="1"/>
  <c r="AA104" i="1"/>
  <c r="AA28" i="1"/>
  <c r="AA68" i="1"/>
  <c r="AA100" i="1"/>
  <c r="AA38" i="1"/>
  <c r="AA86" i="1"/>
  <c r="AA25" i="1"/>
  <c r="AA6" i="1"/>
  <c r="AA85" i="1"/>
  <c r="AA7" i="1"/>
  <c r="AA58" i="1"/>
  <c r="AA54" i="1"/>
  <c r="AA92" i="1"/>
  <c r="AA56" i="1"/>
  <c r="AA12" i="1"/>
  <c r="AA105" i="1"/>
  <c r="AA99" i="1"/>
  <c r="AA16" i="1"/>
  <c r="AA20" i="1"/>
  <c r="AA31" i="1"/>
  <c r="AA32" i="1"/>
  <c r="AA8" i="1"/>
  <c r="AA26" i="1"/>
  <c r="AA5" i="1"/>
  <c r="AA123" i="1" l="1"/>
  <c r="AA125" i="1" s="1"/>
  <c r="AA126" i="1" s="1"/>
  <c r="E122" i="1"/>
  <c r="E123" i="1" s="1"/>
  <c r="E64" i="1"/>
  <c r="AB123" i="1"/>
</calcChain>
</file>

<file path=xl/sharedStrings.xml><?xml version="1.0" encoding="utf-8"?>
<sst xmlns="http://schemas.openxmlformats.org/spreadsheetml/2006/main" count="766" uniqueCount="262">
  <si>
    <t>Name</t>
  </si>
  <si>
    <t>2011 Salary</t>
  </si>
  <si>
    <t>2012 Salary</t>
  </si>
  <si>
    <t>Bostrom, Dean</t>
  </si>
  <si>
    <t>Buczkowski, Gary</t>
  </si>
  <si>
    <t>Kaczmarek, Jane</t>
  </si>
  <si>
    <t>Kusmierski, Peggy</t>
  </si>
  <si>
    <t>Talsma, Craig</t>
  </si>
  <si>
    <t>Giacalone, John</t>
  </si>
  <si>
    <t>Kies, Michael</t>
  </si>
  <si>
    <t>PSSWC</t>
  </si>
  <si>
    <t>REC</t>
  </si>
  <si>
    <t>ADMIN</t>
  </si>
  <si>
    <t>PARKS</t>
  </si>
  <si>
    <t>Cotshott, Lynne</t>
  </si>
  <si>
    <t>Fioretto, Carmela</t>
  </si>
  <si>
    <t>Jones, Victoria</t>
  </si>
  <si>
    <t>Rakiewicz, Linda</t>
  </si>
  <si>
    <t>Whelan, Sally</t>
  </si>
  <si>
    <t>Meschewski, Brittany</t>
  </si>
  <si>
    <t>Manisco, Sandra</t>
  </si>
  <si>
    <t>C&amp;M</t>
  </si>
  <si>
    <t>Kiel, Theresa</t>
  </si>
  <si>
    <t>Doschadis, Jeff</t>
  </si>
  <si>
    <t>ICE</t>
  </si>
  <si>
    <t>Jordan, Randy</t>
  </si>
  <si>
    <t>Young, David</t>
  </si>
  <si>
    <t>Dooley, Jennifer</t>
  </si>
  <si>
    <t>Bell, Robert</t>
  </si>
  <si>
    <t>Casillas, Heraclio</t>
  </si>
  <si>
    <t>Falsetti, William</t>
  </si>
  <si>
    <t>Frye, Donald</t>
  </si>
  <si>
    <t>Good, Trace</t>
  </si>
  <si>
    <t>Hansen, Bradley</t>
  </si>
  <si>
    <t>Kissane, David</t>
  </si>
  <si>
    <t>Lenczewski, Timothy</t>
  </si>
  <si>
    <t>Mogilinski, Adam</t>
  </si>
  <si>
    <t>Schwartz, Mark</t>
  </si>
  <si>
    <t>Taylor, Alan</t>
  </si>
  <si>
    <t>Tomczyk, David</t>
  </si>
  <si>
    <t>Edwards, Steven</t>
  </si>
  <si>
    <t>Bechtold, Brian</t>
  </si>
  <si>
    <t>BPCC</t>
  </si>
  <si>
    <t>Betancourt, Cesar</t>
  </si>
  <si>
    <t>Fuller, Jennifer</t>
  </si>
  <si>
    <t>Kovac, Peter</t>
  </si>
  <si>
    <t>Basile, Katherine</t>
  </si>
  <si>
    <t>Burnham, Catherine</t>
  </si>
  <si>
    <t>DiMucci, Ann</t>
  </si>
  <si>
    <t>Hupfel, Susan</t>
  </si>
  <si>
    <t>Jones, Kathryn</t>
  </si>
  <si>
    <t>Gineris, Glenna</t>
  </si>
  <si>
    <t>Tusa, Christine</t>
  </si>
  <si>
    <t>Paul, Lewis</t>
  </si>
  <si>
    <t>Albig, Debbie</t>
  </si>
  <si>
    <t>Salcedo, Jose</t>
  </si>
  <si>
    <t>Chesak, Nicole</t>
  </si>
  <si>
    <t>Clark, Jennifer</t>
  </si>
  <si>
    <t>Dodson, Jody</t>
  </si>
  <si>
    <t>Evans, Christian</t>
  </si>
  <si>
    <t>Kapusinski, Alisa</t>
  </si>
  <si>
    <t>Ray, Carolyn</t>
  </si>
  <si>
    <t>Steinhoff, Dru</t>
  </si>
  <si>
    <t>Hootman, Michael</t>
  </si>
  <si>
    <t>Hernandez, Eddy</t>
  </si>
  <si>
    <t>Wasicki, Kathy</t>
  </si>
  <si>
    <t>Knapik, Robert</t>
  </si>
  <si>
    <t>PPO $</t>
  </si>
  <si>
    <t>HMO $</t>
  </si>
  <si>
    <t>Dental</t>
  </si>
  <si>
    <t>Vision</t>
  </si>
  <si>
    <t>EAP</t>
  </si>
  <si>
    <t>LIFE INS.</t>
  </si>
  <si>
    <t>Total $</t>
  </si>
  <si>
    <t>Family HMO</t>
  </si>
  <si>
    <t>HEPD</t>
  </si>
  <si>
    <t>No Medical</t>
  </si>
  <si>
    <t>Single HMO</t>
  </si>
  <si>
    <t>EE+Child HMO</t>
  </si>
  <si>
    <t>EE+Spouse HMO</t>
  </si>
  <si>
    <t>Single PPO</t>
  </si>
  <si>
    <t>Medical</t>
  </si>
  <si>
    <t>Knapp, Shelly</t>
  </si>
  <si>
    <t>Yes</t>
  </si>
  <si>
    <t>Annual</t>
  </si>
  <si>
    <t>Holidays</t>
  </si>
  <si>
    <t>Department</t>
  </si>
  <si>
    <t>Position</t>
  </si>
  <si>
    <t>Deputy Director/Dir of Admin&amp;Fiance</t>
  </si>
  <si>
    <t>Days</t>
  </si>
  <si>
    <t>Vacation</t>
  </si>
  <si>
    <t>Sick</t>
  </si>
  <si>
    <t>Personal</t>
  </si>
  <si>
    <t>Coverage</t>
  </si>
  <si>
    <t>Loans</t>
  </si>
  <si>
    <t>None</t>
  </si>
  <si>
    <t>Wage Amount</t>
  </si>
  <si>
    <t>Non-Cash</t>
  </si>
  <si>
    <t>Salary</t>
  </si>
  <si>
    <t>Executive Director</t>
  </si>
  <si>
    <t>Director Recreation and Facilities</t>
  </si>
  <si>
    <t>Director of Planning / Development</t>
  </si>
  <si>
    <t>Director of Parks / Risk Management</t>
  </si>
  <si>
    <t>Superintendent of Business</t>
  </si>
  <si>
    <t>Superintendent of Comm &amp; Marketing</t>
  </si>
  <si>
    <t>Superintendent of Facilities</t>
  </si>
  <si>
    <t>GM Ice Operations (TC)</t>
  </si>
  <si>
    <t>Superintendent of Recreation</t>
  </si>
  <si>
    <t>GM of PSSWC Operations</t>
  </si>
  <si>
    <t>Asst. GM Ice Operations (TC)</t>
  </si>
  <si>
    <t>Group Exercise &amp; Retention Manager</t>
  </si>
  <si>
    <t>Admin Asst / Foundation Mgr</t>
  </si>
  <si>
    <t>Kitchen Production Supervisor</t>
  </si>
  <si>
    <t>Program Manager (ELC)</t>
  </si>
  <si>
    <t>Food &amp; Beverage Manager (BPCC)</t>
  </si>
  <si>
    <t>WRC &amp; Vogelei Facilities Manager</t>
  </si>
  <si>
    <t>Building Technician</t>
  </si>
  <si>
    <t>Ice Operations Manager</t>
  </si>
  <si>
    <t>Groundsman</t>
  </si>
  <si>
    <t>Executive Assistant</t>
  </si>
  <si>
    <t>Mechanic</t>
  </si>
  <si>
    <t>PSSWC Operations Supervisor</t>
  </si>
  <si>
    <t>BPCC Business Supervisor</t>
  </si>
  <si>
    <t>PSSWC Building Maintenance Supervisor</t>
  </si>
  <si>
    <t>TC Building Custodian</t>
  </si>
  <si>
    <t>TC Facility Manager</t>
  </si>
  <si>
    <t xml:space="preserve">Program Manager   </t>
  </si>
  <si>
    <t>Sales &amp; Catering Supervisor (BPCC)</t>
  </si>
  <si>
    <t>Program Manager</t>
  </si>
  <si>
    <t>Ice Skating Supervisor</t>
  </si>
  <si>
    <t>Graphic Designer</t>
  </si>
  <si>
    <t>Billing Associate</t>
  </si>
  <si>
    <t>Fitness Services Supervisor (PSSWC)</t>
  </si>
  <si>
    <t>Member Services Associate (PSSWC)</t>
  </si>
  <si>
    <t>Accounting Associate</t>
  </si>
  <si>
    <t>Disbursement Associate</t>
  </si>
  <si>
    <t>PSSWC Business Supervisor</t>
  </si>
  <si>
    <t>WRC Building Custodian</t>
  </si>
  <si>
    <t>Admin Registration Associate</t>
  </si>
  <si>
    <t>Cash Control Associate</t>
  </si>
  <si>
    <t>Family-HMO</t>
  </si>
  <si>
    <t>Supervisor Construction &amp; Buildings</t>
  </si>
  <si>
    <t>Supervisor of Horticulture</t>
  </si>
  <si>
    <t xml:space="preserve">Supervisor of Mechanics </t>
  </si>
  <si>
    <t xml:space="preserve">Supervisor of Turf </t>
  </si>
  <si>
    <t>Miller, Kathryn</t>
  </si>
  <si>
    <t xml:space="preserve"> </t>
  </si>
  <si>
    <t>Rodelo, Catalina</t>
  </si>
  <si>
    <t>Wolff, Mary</t>
  </si>
  <si>
    <t>Supervisor of Buildings &amp; Aquitics</t>
  </si>
  <si>
    <t>(Pension)</t>
  </si>
  <si>
    <t>Contribution</t>
  </si>
  <si>
    <t>Employer IMRF</t>
  </si>
  <si>
    <t>Leninger, Eric</t>
  </si>
  <si>
    <t>Personal Vehicle</t>
  </si>
  <si>
    <t xml:space="preserve">Other </t>
  </si>
  <si>
    <t>Allowances?</t>
  </si>
  <si>
    <t>Eligible?</t>
  </si>
  <si>
    <t>Bonus</t>
  </si>
  <si>
    <t>Agudelo, John</t>
  </si>
  <si>
    <t>IT Manager</t>
  </si>
  <si>
    <t>Supervisor of Buildings &amp; Aquatics</t>
  </si>
  <si>
    <t>Ademi, Shqiprim</t>
  </si>
  <si>
    <t>Lindstrom, Chad</t>
  </si>
  <si>
    <t>Senne, Jessica</t>
  </si>
  <si>
    <t>Thomas, Kyle</t>
  </si>
  <si>
    <t>Avalos, Francisco</t>
  </si>
  <si>
    <t>Asst. Building Maintenance Supervisor (PSSWC)</t>
  </si>
  <si>
    <t>Cuff, Rica</t>
  </si>
  <si>
    <t>50+ Program Manager</t>
  </si>
  <si>
    <t>Barrera, Juan</t>
  </si>
  <si>
    <t>Sous Chef (BPCC)</t>
  </si>
  <si>
    <t>Vermeer, Jon</t>
  </si>
  <si>
    <t>Asst. Golf Professional (BPCC)</t>
  </si>
  <si>
    <t>Catino, Nikolas</t>
  </si>
  <si>
    <t>TC ICE Maintenance</t>
  </si>
  <si>
    <t>Alvarado, Alberto</t>
  </si>
  <si>
    <t>Granados, Javier</t>
  </si>
  <si>
    <t>TC Overnight Custodian</t>
  </si>
  <si>
    <t>Flores, Martin</t>
  </si>
  <si>
    <t>Padilla, Humberto</t>
  </si>
  <si>
    <t>Gomez, Baldemar</t>
  </si>
  <si>
    <t>Hernandez, Alfredo</t>
  </si>
  <si>
    <t>Narez, Andrez</t>
  </si>
  <si>
    <t>Ocegueda, Juan</t>
  </si>
  <si>
    <t>Lavskis, Dan</t>
  </si>
  <si>
    <t>McKee, Matthew</t>
  </si>
  <si>
    <t>Giovenco, Cathy</t>
  </si>
  <si>
    <t>Haizel, Mitch</t>
  </si>
  <si>
    <t>Mann, Larry</t>
  </si>
  <si>
    <t>BPCC Building Maintenance Supervisor</t>
  </si>
  <si>
    <t>Director of Golf Operations (BPCC)</t>
  </si>
  <si>
    <t>Bustos, Javier</t>
  </si>
  <si>
    <t>BPCC Banquet &amp; Bar Service Manager</t>
  </si>
  <si>
    <t>Prior Employees</t>
  </si>
  <si>
    <t>Walsh, Joseph</t>
  </si>
  <si>
    <t>BPCC - Banquet and Bar Service Manager</t>
  </si>
  <si>
    <t>Elected</t>
  </si>
  <si>
    <t>Single</t>
  </si>
  <si>
    <t>Employee + Spouse</t>
  </si>
  <si>
    <t>Employee + 1 Child</t>
  </si>
  <si>
    <t>Family</t>
  </si>
  <si>
    <t>BCBS HMO Illinois</t>
  </si>
  <si>
    <t>BCBS PPO - $1,000.00 Deductible</t>
  </si>
  <si>
    <t>Benavides, Rogelio</t>
  </si>
  <si>
    <t>Warren, Eric</t>
  </si>
  <si>
    <t>Prendergast, Mark</t>
  </si>
  <si>
    <t>Cabral, Sergio</t>
  </si>
  <si>
    <t>BPCC Sous Chef</t>
  </si>
  <si>
    <t>Iverson, Lindsay</t>
  </si>
  <si>
    <t>PSSWC Membership Services Supervisor</t>
  </si>
  <si>
    <t>Leliefeld, Martha</t>
  </si>
  <si>
    <t>Stoner, Wendy</t>
  </si>
  <si>
    <t>ELC Program Manager</t>
  </si>
  <si>
    <t>Fong, Gary</t>
  </si>
  <si>
    <t>TC Facility Supervisor</t>
  </si>
  <si>
    <t>Athletic &amp; Program Manager</t>
  </si>
  <si>
    <t>Single Dental</t>
  </si>
  <si>
    <t>Family Dental/Vision</t>
  </si>
  <si>
    <t>Massani, Carina</t>
  </si>
  <si>
    <t>Advertising &amp; Sponsorship Manager</t>
  </si>
  <si>
    <t>Ayala, Marcos</t>
  </si>
  <si>
    <t>Bessette, Steve</t>
  </si>
  <si>
    <t>Crew Leader - Turf/Horticulture</t>
  </si>
  <si>
    <t>Schuld, Nicholas</t>
  </si>
  <si>
    <t>Superintendent of HR/Risk Management</t>
  </si>
  <si>
    <t>Single Vision</t>
  </si>
  <si>
    <t>Simgle HMO</t>
  </si>
  <si>
    <t>Hugen, Dustin</t>
  </si>
  <si>
    <t>BPCC Golf Course Superintendent</t>
  </si>
  <si>
    <t>Weir, Daniel</t>
  </si>
  <si>
    <t>BPCC Equipment Manager</t>
  </si>
  <si>
    <t>Palmer, Colleen</t>
  </si>
  <si>
    <t>Bugay, Peter</t>
  </si>
  <si>
    <t>BPCC Assistant Golf Course Superintendent</t>
  </si>
  <si>
    <t>Swan, Lisa</t>
  </si>
  <si>
    <t>Child Care Coordinator</t>
  </si>
  <si>
    <t>Wozny, Kyle</t>
  </si>
  <si>
    <t>GIS/Parks Services Administrator</t>
  </si>
  <si>
    <t>Crew Leader - Buildings</t>
  </si>
  <si>
    <t>Tykal, Connie</t>
  </si>
  <si>
    <t>Registrar</t>
  </si>
  <si>
    <t>Krzepicki, David</t>
  </si>
  <si>
    <t>Golf Operations Manager (BPCC)</t>
  </si>
  <si>
    <t>Meyer, William</t>
  </si>
  <si>
    <t>Golf Course Superintendent (BPCC)</t>
  </si>
  <si>
    <t>O'Brien, Haley</t>
  </si>
  <si>
    <t>Digital Media Associate</t>
  </si>
  <si>
    <t>Akin, Will</t>
  </si>
  <si>
    <t>Schwartz, Mindi</t>
  </si>
  <si>
    <t>Johnson, Brian</t>
  </si>
  <si>
    <t>WRC Building Maintenance</t>
  </si>
  <si>
    <t>Kordich, Shawn</t>
  </si>
  <si>
    <t>Lonergan, Brett</t>
  </si>
  <si>
    <t>IT Associate</t>
  </si>
  <si>
    <t>Salary (Projected 3%)</t>
  </si>
  <si>
    <t>All full-time employees have the option to participate in HEPD's group health insurance plan.  2018 monthly rates (and employees' per-paycheck contributions) are listed below.</t>
  </si>
  <si>
    <t>$626.07 ($62.67)</t>
  </si>
  <si>
    <t>$1,177.00 ($129.47)</t>
  </si>
  <si>
    <t>$835.94 ($87.77)</t>
  </si>
  <si>
    <t>$1,675.47 ($192.68)</t>
  </si>
  <si>
    <t>$963.07 ($134.13)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</si>
</sst>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4" fontId="3" fillId="0" borderId="0" xfId="1" applyFont="1"/>
    <xf numFmtId="4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7" fillId="0" borderId="0" xfId="0" applyFont="1"/>
    <xf numFmtId="0" fontId="9" fillId="0" borderId="0" xfId="0" applyFont="1"/>
    <xf numFmtId="0" fontId="0" fillId="0" borderId="1" xfId="0" applyBorder="1"/>
    <xf numFmtId="44" fontId="0" fillId="0" borderId="1" xfId="1" applyFont="1" applyBorder="1"/>
    <xf numFmtId="8" fontId="0" fillId="0" borderId="1" xfId="0" applyNumberFormat="1" applyBorder="1"/>
    <xf numFmtId="0" fontId="0" fillId="0" borderId="3" xfId="0" applyBorder="1"/>
    <xf numFmtId="44" fontId="0" fillId="0" borderId="3" xfId="1" applyFont="1" applyBorder="1"/>
    <xf numFmtId="0" fontId="7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7" fillId="0" borderId="1" xfId="0" applyFont="1" applyBorder="1"/>
    <xf numFmtId="44" fontId="0" fillId="0" borderId="0" xfId="1" applyFont="1" applyBorder="1"/>
    <xf numFmtId="1" fontId="3" fillId="0" borderId="0" xfId="1" applyNumberFormat="1" applyFont="1" applyAlignment="1">
      <alignment horizontal="center" wrapText="1"/>
    </xf>
    <xf numFmtId="44" fontId="7" fillId="0" borderId="0" xfId="1" applyFont="1" applyAlignment="1">
      <alignment horizontal="center" wrapText="1"/>
    </xf>
    <xf numFmtId="44" fontId="6" fillId="0" borderId="0" xfId="1" applyFont="1" applyAlignment="1">
      <alignment horizontal="center" wrapText="1"/>
    </xf>
    <xf numFmtId="44" fontId="3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4" fontId="4" fillId="0" borderId="0" xfId="1" quotePrefix="1" applyFont="1" applyAlignment="1">
      <alignment horizontal="center" wrapText="1"/>
    </xf>
    <xf numFmtId="44" fontId="4" fillId="0" borderId="0" xfId="1" applyFont="1" applyAlignment="1">
      <alignment horizontal="center" wrapText="1"/>
    </xf>
    <xf numFmtId="0" fontId="3" fillId="0" borderId="0" xfId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 wrapText="1"/>
    </xf>
    <xf numFmtId="44" fontId="5" fillId="0" borderId="0" xfId="1" applyFont="1" applyAlignment="1">
      <alignment horizontal="center" wrapText="1"/>
    </xf>
    <xf numFmtId="44" fontId="8" fillId="0" borderId="0" xfId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5"/>
  <sheetViews>
    <sheetView tabSelected="1" topLeftCell="H1" workbookViewId="0">
      <selection activeCell="O12" sqref="O12"/>
    </sheetView>
  </sheetViews>
  <sheetFormatPr defaultRowHeight="15" x14ac:dyDescent="0.25"/>
  <cols>
    <col min="1" max="1" width="15.5703125" customWidth="1"/>
    <col min="2" max="2" width="25.140625" customWidth="1"/>
    <col min="3" max="3" width="13.140625" hidden="1" customWidth="1"/>
    <col min="4" max="4" width="14" style="1" hidden="1" customWidth="1"/>
    <col min="5" max="5" width="14.85546875" style="1" hidden="1" customWidth="1"/>
    <col min="6" max="6" width="13.28515625" style="1" customWidth="1"/>
    <col min="7" max="7" width="13.28515625" style="1" hidden="1" customWidth="1"/>
    <col min="8" max="8" width="13" style="1" customWidth="1"/>
    <col min="9" max="9" width="12.7109375" style="1" customWidth="1"/>
    <col min="10" max="10" width="13" style="1" customWidth="1"/>
    <col min="11" max="12" width="12.28515625" style="1" customWidth="1"/>
    <col min="13" max="13" width="12" style="1" customWidth="1"/>
    <col min="14" max="14" width="12.7109375" style="1" customWidth="1"/>
    <col min="15" max="15" width="14" style="1" customWidth="1"/>
    <col min="16" max="16" width="13.42578125" style="1" customWidth="1"/>
    <col min="17" max="17" width="14.7109375" style="1" customWidth="1"/>
    <col min="18" max="18" width="11.140625" style="1" customWidth="1"/>
    <col min="19" max="19" width="7.7109375" style="1" customWidth="1"/>
    <col min="20" max="20" width="14.28515625" style="1" customWidth="1"/>
    <col min="21" max="22" width="10.5703125" style="1" hidden="1" customWidth="1"/>
    <col min="23" max="23" width="0" style="1" hidden="1" customWidth="1"/>
    <col min="24" max="24" width="0" hidden="1" customWidth="1"/>
    <col min="25" max="26" width="0" style="1" hidden="1" customWidth="1"/>
    <col min="27" max="27" width="11.7109375" hidden="1" customWidth="1"/>
    <col min="28" max="28" width="1.140625" customWidth="1"/>
    <col min="29" max="29" width="8.42578125" customWidth="1"/>
    <col min="30" max="30" width="7" customWidth="1"/>
    <col min="31" max="31" width="9.5703125" customWidth="1"/>
    <col min="32" max="32" width="8.5703125" customWidth="1"/>
  </cols>
  <sheetData>
    <row r="1" spans="1:33" s="36" customFormat="1" x14ac:dyDescent="0.25">
      <c r="D1" s="37"/>
      <c r="E1" s="37"/>
      <c r="F1" s="37"/>
      <c r="G1" s="37"/>
      <c r="H1" s="27">
        <v>2014</v>
      </c>
      <c r="I1" s="27"/>
      <c r="J1" s="27">
        <v>2015</v>
      </c>
      <c r="K1" s="27"/>
      <c r="L1" s="27">
        <v>2016</v>
      </c>
      <c r="M1" s="27"/>
      <c r="N1" s="27">
        <v>2017</v>
      </c>
      <c r="O1" s="27"/>
      <c r="P1" s="27">
        <v>2018</v>
      </c>
      <c r="Q1" s="37"/>
      <c r="R1" s="37"/>
      <c r="S1" s="28"/>
      <c r="T1" s="37"/>
      <c r="U1" s="37"/>
      <c r="V1" s="37"/>
      <c r="W1" s="37"/>
      <c r="Y1" s="37"/>
      <c r="Z1" s="37"/>
    </row>
    <row r="2" spans="1:33" s="36" customFormat="1" ht="30" x14ac:dyDescent="0.25">
      <c r="D2" s="37"/>
      <c r="E2" s="37"/>
      <c r="F2" s="29"/>
      <c r="G2" s="30"/>
      <c r="H2" s="30" t="s">
        <v>152</v>
      </c>
      <c r="I2" s="29"/>
      <c r="J2" s="30" t="s">
        <v>152</v>
      </c>
      <c r="K2" s="30"/>
      <c r="L2" s="30" t="s">
        <v>152</v>
      </c>
      <c r="M2" s="30"/>
      <c r="N2" s="30" t="s">
        <v>152</v>
      </c>
      <c r="O2" s="30"/>
      <c r="P2" s="30" t="s">
        <v>152</v>
      </c>
      <c r="Q2" s="30"/>
      <c r="R2" s="30"/>
      <c r="S2" s="30"/>
      <c r="T2" s="30" t="s">
        <v>81</v>
      </c>
      <c r="U2" s="30"/>
      <c r="V2" s="30"/>
      <c r="W2" s="30"/>
      <c r="X2" s="31"/>
      <c r="Y2" s="30"/>
      <c r="Z2" s="30"/>
      <c r="AA2" s="31"/>
      <c r="AB2" s="31"/>
      <c r="AC2" s="31" t="s">
        <v>84</v>
      </c>
      <c r="AD2" s="31" t="s">
        <v>84</v>
      </c>
      <c r="AE2" s="31" t="s">
        <v>84</v>
      </c>
      <c r="AF2" s="31" t="s">
        <v>84</v>
      </c>
    </row>
    <row r="3" spans="1:33" s="36" customFormat="1" ht="18" customHeight="1" x14ac:dyDescent="0.25">
      <c r="A3" s="32"/>
      <c r="B3" s="32"/>
      <c r="C3" s="32" t="s">
        <v>86</v>
      </c>
      <c r="D3" s="33" t="s">
        <v>1</v>
      </c>
      <c r="E3" s="34" t="s">
        <v>2</v>
      </c>
      <c r="F3" s="27">
        <v>2014</v>
      </c>
      <c r="G3" s="27"/>
      <c r="H3" s="30" t="s">
        <v>150</v>
      </c>
      <c r="I3" s="27">
        <v>2015</v>
      </c>
      <c r="J3" s="30" t="s">
        <v>150</v>
      </c>
      <c r="K3" s="35">
        <v>2016</v>
      </c>
      <c r="L3" s="30" t="s">
        <v>150</v>
      </c>
      <c r="M3" s="37"/>
      <c r="N3" s="30" t="s">
        <v>150</v>
      </c>
      <c r="O3" s="35">
        <v>2018</v>
      </c>
      <c r="P3" s="30" t="s">
        <v>150</v>
      </c>
      <c r="Q3" s="30" t="s">
        <v>155</v>
      </c>
      <c r="R3" s="30" t="s">
        <v>97</v>
      </c>
      <c r="S3" s="28" t="s">
        <v>158</v>
      </c>
      <c r="T3" s="30" t="s">
        <v>93</v>
      </c>
      <c r="U3" s="34" t="s">
        <v>67</v>
      </c>
      <c r="V3" s="34" t="s">
        <v>68</v>
      </c>
      <c r="W3" s="34" t="s">
        <v>69</v>
      </c>
      <c r="X3" s="34" t="s">
        <v>70</v>
      </c>
      <c r="Y3" s="34" t="s">
        <v>71</v>
      </c>
      <c r="Z3" s="34" t="s">
        <v>72</v>
      </c>
      <c r="AA3" s="32" t="s">
        <v>73</v>
      </c>
      <c r="AC3" s="30" t="s">
        <v>90</v>
      </c>
      <c r="AD3" s="30" t="s">
        <v>91</v>
      </c>
      <c r="AE3" s="31" t="s">
        <v>92</v>
      </c>
      <c r="AF3" s="31" t="s">
        <v>85</v>
      </c>
    </row>
    <row r="4" spans="1:33" s="36" customFormat="1" ht="47.25" x14ac:dyDescent="0.4">
      <c r="A4" s="32" t="s">
        <v>0</v>
      </c>
      <c r="B4" s="32" t="s">
        <v>87</v>
      </c>
      <c r="C4" s="32"/>
      <c r="D4" s="33"/>
      <c r="E4" s="34"/>
      <c r="F4" s="34" t="s">
        <v>98</v>
      </c>
      <c r="G4" s="34"/>
      <c r="H4" s="34" t="s">
        <v>151</v>
      </c>
      <c r="I4" s="34" t="s">
        <v>98</v>
      </c>
      <c r="J4" s="34" t="s">
        <v>151</v>
      </c>
      <c r="K4" s="34" t="s">
        <v>98</v>
      </c>
      <c r="L4" s="34" t="s">
        <v>151</v>
      </c>
      <c r="M4" s="34" t="s">
        <v>98</v>
      </c>
      <c r="N4" s="34" t="s">
        <v>151</v>
      </c>
      <c r="O4" s="34" t="s">
        <v>255</v>
      </c>
      <c r="P4" s="34" t="s">
        <v>151</v>
      </c>
      <c r="Q4" s="38" t="s">
        <v>156</v>
      </c>
      <c r="R4" s="38" t="s">
        <v>96</v>
      </c>
      <c r="S4" s="39" t="s">
        <v>157</v>
      </c>
      <c r="T4" s="34" t="s">
        <v>197</v>
      </c>
      <c r="U4" s="34"/>
      <c r="V4" s="34"/>
      <c r="W4" s="34"/>
      <c r="X4" s="34"/>
      <c r="Y4" s="34"/>
      <c r="Z4" s="34"/>
      <c r="AA4" s="32"/>
      <c r="AC4" s="34" t="s">
        <v>89</v>
      </c>
      <c r="AD4" s="34" t="s">
        <v>89</v>
      </c>
      <c r="AE4" s="34" t="s">
        <v>89</v>
      </c>
      <c r="AF4" s="34" t="s">
        <v>89</v>
      </c>
      <c r="AG4" s="34" t="s">
        <v>94</v>
      </c>
    </row>
    <row r="5" spans="1:33" x14ac:dyDescent="0.25">
      <c r="A5" s="2" t="s">
        <v>3</v>
      </c>
      <c r="B5" s="2" t="s">
        <v>99</v>
      </c>
      <c r="C5" s="10" t="s">
        <v>12</v>
      </c>
      <c r="D5" s="3">
        <v>142371.75</v>
      </c>
      <c r="E5" s="3">
        <v>146642.9</v>
      </c>
      <c r="F5" s="3">
        <v>164800.06</v>
      </c>
      <c r="G5" s="3" t="e">
        <f>+#REF!*1.03</f>
        <v>#REF!</v>
      </c>
      <c r="H5" s="3">
        <f>SUM(F5*0.0972)</f>
        <v>16018.565831999998</v>
      </c>
      <c r="I5" s="3">
        <v>169744.02</v>
      </c>
      <c r="J5" s="3">
        <f>SUM(I5*0.0939)</f>
        <v>15938.963477999998</v>
      </c>
      <c r="K5" s="3">
        <f>SUM(I5*1.04)</f>
        <v>176533.78080000001</v>
      </c>
      <c r="L5" s="3">
        <f>SUM(K5*0.0928)</f>
        <v>16382.334858239999</v>
      </c>
      <c r="M5" s="3">
        <v>182711</v>
      </c>
      <c r="N5" s="3">
        <f>SUM(M5*0.0807)</f>
        <v>14744.777699999999</v>
      </c>
      <c r="O5" s="3">
        <v>189105</v>
      </c>
      <c r="P5" s="3">
        <f>SUM(O5*0.0698)</f>
        <v>13199.529</v>
      </c>
      <c r="Q5" s="3" t="s">
        <v>154</v>
      </c>
      <c r="R5" s="3">
        <v>15104.44</v>
      </c>
      <c r="S5" s="9" t="s">
        <v>83</v>
      </c>
      <c r="T5" s="1" t="s">
        <v>140</v>
      </c>
      <c r="V5" s="1">
        <v>1386.08</v>
      </c>
      <c r="W5" s="1">
        <v>102.38</v>
      </c>
      <c r="X5" t="s">
        <v>75</v>
      </c>
      <c r="Y5" s="1">
        <v>2.8</v>
      </c>
      <c r="Z5" s="1">
        <v>18.8</v>
      </c>
      <c r="AA5" s="5">
        <f t="shared" ref="AA5:AA10" si="0">(V5+W5+Y5+Z5)</f>
        <v>1510.06</v>
      </c>
      <c r="AB5" s="5">
        <v>165</v>
      </c>
      <c r="AC5" s="6">
        <v>38</v>
      </c>
      <c r="AD5" s="6">
        <v>20</v>
      </c>
      <c r="AE5" s="6">
        <v>3</v>
      </c>
      <c r="AF5" s="6">
        <v>11</v>
      </c>
      <c r="AG5" s="7" t="s">
        <v>95</v>
      </c>
    </row>
    <row r="6" spans="1:33" x14ac:dyDescent="0.25">
      <c r="A6" s="2" t="s">
        <v>7</v>
      </c>
      <c r="B6" s="2" t="s">
        <v>88</v>
      </c>
      <c r="C6" s="10" t="s">
        <v>12</v>
      </c>
      <c r="D6" s="3">
        <v>113804.26</v>
      </c>
      <c r="E6" s="3">
        <v>121218</v>
      </c>
      <c r="F6" s="3">
        <v>128787.36</v>
      </c>
      <c r="G6" s="3" t="e">
        <f>+#REF!*1.03</f>
        <v>#REF!</v>
      </c>
      <c r="H6" s="3">
        <f t="shared" ref="H6:H79" si="1">SUM(F6*0.0972)</f>
        <v>12518.131391999999</v>
      </c>
      <c r="I6" s="3">
        <f t="shared" ref="I6:I72" si="2">SUM(F6*1.02)</f>
        <v>131363.1072</v>
      </c>
      <c r="J6" s="3">
        <f t="shared" ref="J6:J72" si="3">SUM(I6*0.0939)</f>
        <v>12334.995766079999</v>
      </c>
      <c r="K6" s="3">
        <v>136618</v>
      </c>
      <c r="L6" s="3">
        <f t="shared" ref="L6:L75" si="4">SUM(K6*0.0928)</f>
        <v>12678.150399999999</v>
      </c>
      <c r="M6" s="3">
        <v>142082</v>
      </c>
      <c r="N6" s="3">
        <f t="shared" ref="N6:N73" si="5">SUM(M6*0.0807)</f>
        <v>11466.017399999999</v>
      </c>
      <c r="O6" s="3">
        <f>SUM(M6*1.03)</f>
        <v>146344.46</v>
      </c>
      <c r="P6" s="3">
        <f t="shared" ref="P6:P69" si="6">SUM(O6*0.0698)</f>
        <v>10214.843308</v>
      </c>
      <c r="Q6" s="3" t="s">
        <v>154</v>
      </c>
      <c r="R6" s="3">
        <v>3489.98</v>
      </c>
      <c r="S6" s="9" t="s">
        <v>83</v>
      </c>
      <c r="T6" s="1" t="s">
        <v>77</v>
      </c>
      <c r="V6" s="1">
        <v>472.19</v>
      </c>
      <c r="W6" s="1">
        <v>39.630000000000003</v>
      </c>
      <c r="X6" t="s">
        <v>75</v>
      </c>
      <c r="Y6" s="1">
        <v>2.8</v>
      </c>
      <c r="Z6" s="1">
        <v>18.8</v>
      </c>
      <c r="AA6" s="5">
        <f t="shared" si="0"/>
        <v>533.41999999999996</v>
      </c>
      <c r="AB6" s="5">
        <v>50</v>
      </c>
      <c r="AC6" s="6">
        <v>28</v>
      </c>
      <c r="AD6" s="6">
        <v>10</v>
      </c>
      <c r="AE6" s="6">
        <v>3</v>
      </c>
      <c r="AF6" s="6">
        <v>11</v>
      </c>
      <c r="AG6" s="7" t="s">
        <v>95</v>
      </c>
    </row>
    <row r="7" spans="1:33" x14ac:dyDescent="0.25">
      <c r="A7" s="2" t="s">
        <v>9</v>
      </c>
      <c r="B7" s="2" t="s">
        <v>100</v>
      </c>
      <c r="C7" s="10" t="s">
        <v>11</v>
      </c>
      <c r="D7" s="3">
        <v>98784.65</v>
      </c>
      <c r="E7" s="3">
        <v>116748</v>
      </c>
      <c r="F7" s="3">
        <v>123857.76</v>
      </c>
      <c r="G7" s="3" t="e">
        <f>+#REF!*1.03</f>
        <v>#REF!</v>
      </c>
      <c r="H7" s="3">
        <f t="shared" si="1"/>
        <v>12038.974271999999</v>
      </c>
      <c r="I7" s="3">
        <f t="shared" si="2"/>
        <v>126334.9152</v>
      </c>
      <c r="J7" s="3">
        <f t="shared" si="3"/>
        <v>11862.848537280001</v>
      </c>
      <c r="K7" s="3">
        <v>128230</v>
      </c>
      <c r="L7" s="3">
        <f t="shared" si="4"/>
        <v>11899.743999999999</v>
      </c>
      <c r="M7" s="3">
        <v>132076</v>
      </c>
      <c r="N7" s="3">
        <f t="shared" si="5"/>
        <v>10658.5332</v>
      </c>
      <c r="O7" s="3">
        <f t="shared" ref="O7:O54" si="7">SUM(M7*1.03)</f>
        <v>136038.28</v>
      </c>
      <c r="P7" s="3">
        <f t="shared" si="6"/>
        <v>9495.4719440000008</v>
      </c>
      <c r="Q7" s="3" t="s">
        <v>154</v>
      </c>
      <c r="R7" s="3">
        <v>4329</v>
      </c>
      <c r="S7" s="9" t="s">
        <v>83</v>
      </c>
      <c r="T7" s="1" t="s">
        <v>74</v>
      </c>
      <c r="V7" s="1">
        <v>472.19</v>
      </c>
      <c r="W7" s="1">
        <v>39.630000000000003</v>
      </c>
      <c r="X7" t="s">
        <v>75</v>
      </c>
      <c r="Y7" s="1">
        <v>2.8</v>
      </c>
      <c r="Z7" s="1">
        <v>18.8</v>
      </c>
      <c r="AA7" s="5">
        <f t="shared" si="0"/>
        <v>533.41999999999996</v>
      </c>
      <c r="AB7" s="5">
        <v>50</v>
      </c>
      <c r="AC7" s="6">
        <v>25</v>
      </c>
      <c r="AD7" s="6">
        <v>10</v>
      </c>
      <c r="AE7" s="6">
        <v>3</v>
      </c>
      <c r="AF7" s="6">
        <v>11</v>
      </c>
      <c r="AG7" s="7" t="s">
        <v>95</v>
      </c>
    </row>
    <row r="8" spans="1:33" x14ac:dyDescent="0.25">
      <c r="A8" s="2" t="s">
        <v>4</v>
      </c>
      <c r="B8" s="2" t="s">
        <v>101</v>
      </c>
      <c r="C8" s="10" t="s">
        <v>12</v>
      </c>
      <c r="D8" s="3">
        <v>109734.02</v>
      </c>
      <c r="E8" s="3">
        <v>113026.04</v>
      </c>
      <c r="F8" s="3">
        <v>119909.09</v>
      </c>
      <c r="G8" s="3" t="e">
        <f>+#REF!*1.03</f>
        <v>#REF!</v>
      </c>
      <c r="H8" s="3">
        <f t="shared" si="1"/>
        <v>11655.163547999999</v>
      </c>
      <c r="I8" s="3">
        <f t="shared" si="2"/>
        <v>122307.2718</v>
      </c>
      <c r="J8" s="3">
        <f t="shared" si="3"/>
        <v>11484.65282202</v>
      </c>
      <c r="K8" s="3">
        <v>125976</v>
      </c>
      <c r="L8" s="3">
        <f t="shared" si="4"/>
        <v>11690.5728</v>
      </c>
      <c r="M8" s="3">
        <v>130385</v>
      </c>
      <c r="N8" s="3">
        <f t="shared" si="5"/>
        <v>10522.0695</v>
      </c>
      <c r="O8" s="3">
        <f t="shared" si="7"/>
        <v>134296.55000000002</v>
      </c>
      <c r="P8" s="3">
        <f t="shared" si="6"/>
        <v>9373.8991900000019</v>
      </c>
      <c r="Q8" s="3" t="s">
        <v>154</v>
      </c>
      <c r="R8" s="3">
        <v>6042.92</v>
      </c>
      <c r="S8" s="9" t="s">
        <v>83</v>
      </c>
      <c r="T8" s="1" t="s">
        <v>76</v>
      </c>
      <c r="Y8" s="1">
        <v>2.8</v>
      </c>
      <c r="Z8" s="1">
        <v>18.8</v>
      </c>
      <c r="AA8" s="5">
        <f t="shared" si="0"/>
        <v>21.6</v>
      </c>
      <c r="AC8" s="6">
        <v>25</v>
      </c>
      <c r="AD8" s="6">
        <v>10</v>
      </c>
      <c r="AE8" s="6">
        <v>3</v>
      </c>
      <c r="AF8" s="6">
        <v>11</v>
      </c>
      <c r="AG8" s="7" t="s">
        <v>95</v>
      </c>
    </row>
    <row r="9" spans="1:33" x14ac:dyDescent="0.25">
      <c r="A9" s="2" t="s">
        <v>228</v>
      </c>
      <c r="B9" s="2" t="s">
        <v>229</v>
      </c>
      <c r="C9" s="10"/>
      <c r="D9" s="3"/>
      <c r="E9" s="3"/>
      <c r="F9" s="3"/>
      <c r="G9" s="3"/>
      <c r="H9" s="3"/>
      <c r="I9" s="3"/>
      <c r="J9" s="3"/>
      <c r="K9" s="3"/>
      <c r="L9" s="3"/>
      <c r="M9" s="3">
        <v>106020</v>
      </c>
      <c r="N9" s="3">
        <f>SUM(M9*0.0807)</f>
        <v>8555.8139999999985</v>
      </c>
      <c r="O9" s="3">
        <f t="shared" si="7"/>
        <v>109200.6</v>
      </c>
      <c r="P9" s="3">
        <f t="shared" si="6"/>
        <v>7622.2018800000005</v>
      </c>
      <c r="Q9" s="3" t="s">
        <v>154</v>
      </c>
      <c r="R9" s="3">
        <v>5590</v>
      </c>
      <c r="S9" s="9" t="s">
        <v>83</v>
      </c>
      <c r="T9" s="1" t="s">
        <v>74</v>
      </c>
      <c r="AA9" s="5"/>
      <c r="AB9" s="5"/>
      <c r="AC9" s="6">
        <v>15</v>
      </c>
      <c r="AD9" s="6">
        <v>10</v>
      </c>
      <c r="AE9" s="6">
        <v>3</v>
      </c>
      <c r="AF9" s="6">
        <v>11</v>
      </c>
      <c r="AG9" s="7" t="s">
        <v>95</v>
      </c>
    </row>
    <row r="10" spans="1:33" x14ac:dyDescent="0.25">
      <c r="A10" s="2" t="s">
        <v>41</v>
      </c>
      <c r="B10" s="2" t="s">
        <v>191</v>
      </c>
      <c r="C10" s="10" t="s">
        <v>42</v>
      </c>
      <c r="D10" s="3">
        <v>66950</v>
      </c>
      <c r="E10" s="3">
        <v>69293.25</v>
      </c>
      <c r="F10" s="3">
        <v>73584.58</v>
      </c>
      <c r="G10" s="3" t="e">
        <f>+#REF!*1.03</f>
        <v>#REF!</v>
      </c>
      <c r="H10" s="3">
        <f>SUM(F10*0.0972)</f>
        <v>7152.4211759999998</v>
      </c>
      <c r="I10" s="3">
        <v>89999.94</v>
      </c>
      <c r="J10" s="3">
        <f>SUM(I10*0.0939)</f>
        <v>8450.9943660000008</v>
      </c>
      <c r="K10" s="3">
        <v>91800</v>
      </c>
      <c r="L10" s="3">
        <f t="shared" si="4"/>
        <v>8519.0399999999991</v>
      </c>
      <c r="M10" s="3">
        <v>95574</v>
      </c>
      <c r="N10" s="3">
        <f t="shared" si="5"/>
        <v>7712.8217999999997</v>
      </c>
      <c r="O10" s="3">
        <f t="shared" si="7"/>
        <v>98441.22</v>
      </c>
      <c r="P10" s="3">
        <f t="shared" si="6"/>
        <v>6871.1971560000002</v>
      </c>
      <c r="Q10" s="3"/>
      <c r="R10" s="3"/>
      <c r="S10" s="9" t="s">
        <v>83</v>
      </c>
      <c r="T10" s="1" t="s">
        <v>77</v>
      </c>
      <c r="V10" s="1">
        <v>472.19</v>
      </c>
      <c r="W10" s="1">
        <v>39.630000000000003</v>
      </c>
      <c r="X10" t="s">
        <v>75</v>
      </c>
      <c r="Y10" s="1">
        <v>2.8</v>
      </c>
      <c r="Z10" s="1">
        <v>13.07</v>
      </c>
      <c r="AA10" s="5">
        <f t="shared" si="0"/>
        <v>527.69000000000005</v>
      </c>
      <c r="AB10" s="5">
        <v>50</v>
      </c>
      <c r="AC10" s="6">
        <v>20</v>
      </c>
      <c r="AD10" s="6">
        <v>10</v>
      </c>
      <c r="AE10" s="6">
        <v>3</v>
      </c>
      <c r="AF10" s="6">
        <v>11</v>
      </c>
      <c r="AG10" s="7" t="s">
        <v>95</v>
      </c>
    </row>
    <row r="11" spans="1:33" x14ac:dyDescent="0.25">
      <c r="A11" s="2" t="s">
        <v>14</v>
      </c>
      <c r="B11" s="2" t="s">
        <v>103</v>
      </c>
      <c r="C11" s="10" t="s">
        <v>12</v>
      </c>
      <c r="D11" s="3">
        <v>76501.039999999994</v>
      </c>
      <c r="E11" s="3">
        <v>78796.070000000007</v>
      </c>
      <c r="F11" s="3">
        <v>83797.58</v>
      </c>
      <c r="G11" s="3" t="e">
        <f>+#REF!*1.03</f>
        <v>#REF!</v>
      </c>
      <c r="H11" s="3">
        <f t="shared" si="1"/>
        <v>8145.1247759999997</v>
      </c>
      <c r="I11" s="3">
        <f t="shared" si="2"/>
        <v>85473.531600000002</v>
      </c>
      <c r="J11" s="3">
        <f t="shared" si="3"/>
        <v>8025.9646172399998</v>
      </c>
      <c r="K11" s="3">
        <v>88038</v>
      </c>
      <c r="L11" s="3">
        <f t="shared" si="4"/>
        <v>8169.9263999999994</v>
      </c>
      <c r="M11" s="3">
        <v>91119</v>
      </c>
      <c r="N11" s="3">
        <f t="shared" si="5"/>
        <v>7353.3032999999996</v>
      </c>
      <c r="O11" s="3">
        <f t="shared" si="7"/>
        <v>93852.57</v>
      </c>
      <c r="P11" s="3">
        <f t="shared" si="6"/>
        <v>6550.9093860000003</v>
      </c>
      <c r="Q11" s="3"/>
      <c r="R11" s="3"/>
      <c r="S11" s="9" t="s">
        <v>83</v>
      </c>
      <c r="T11" s="1" t="s">
        <v>78</v>
      </c>
      <c r="U11" s="1">
        <v>1639.12</v>
      </c>
      <c r="W11" s="1">
        <v>102.38</v>
      </c>
      <c r="X11" t="s">
        <v>75</v>
      </c>
      <c r="Y11" s="1">
        <v>2.8</v>
      </c>
      <c r="Z11" s="1">
        <v>14.48</v>
      </c>
      <c r="AA11" s="5">
        <f>(U11+V11+W11+Y11+Z11)</f>
        <v>1758.78</v>
      </c>
      <c r="AB11" s="5">
        <v>290</v>
      </c>
      <c r="AC11" s="6">
        <v>25</v>
      </c>
      <c r="AD11" s="6">
        <v>10</v>
      </c>
      <c r="AE11" s="6">
        <v>3</v>
      </c>
      <c r="AF11" s="6">
        <v>11</v>
      </c>
      <c r="AG11" s="7" t="s">
        <v>95</v>
      </c>
    </row>
    <row r="12" spans="1:33" x14ac:dyDescent="0.25">
      <c r="A12" s="2" t="s">
        <v>20</v>
      </c>
      <c r="B12" s="2" t="s">
        <v>104</v>
      </c>
      <c r="C12" s="10" t="s">
        <v>21</v>
      </c>
      <c r="D12" s="3">
        <v>77000</v>
      </c>
      <c r="E12" s="3">
        <v>78540</v>
      </c>
      <c r="F12" s="3">
        <v>83322.929999999993</v>
      </c>
      <c r="G12" s="3" t="e">
        <f>+#REF!*1.03</f>
        <v>#REF!</v>
      </c>
      <c r="H12" s="3">
        <f t="shared" si="1"/>
        <v>8098.9887959999987</v>
      </c>
      <c r="I12" s="3">
        <f t="shared" si="2"/>
        <v>84989.388599999991</v>
      </c>
      <c r="J12" s="3">
        <f t="shared" si="3"/>
        <v>7980.5035895399988</v>
      </c>
      <c r="K12" s="3">
        <v>86689</v>
      </c>
      <c r="L12" s="3">
        <f t="shared" si="4"/>
        <v>8044.7391999999991</v>
      </c>
      <c r="M12" s="3">
        <v>89289</v>
      </c>
      <c r="N12" s="3">
        <f t="shared" si="5"/>
        <v>7205.6222999999991</v>
      </c>
      <c r="O12" s="3">
        <f t="shared" si="7"/>
        <v>91967.67</v>
      </c>
      <c r="P12" s="3">
        <f t="shared" si="6"/>
        <v>6419.3433660000001</v>
      </c>
      <c r="Q12" s="3"/>
      <c r="R12" s="3"/>
      <c r="S12" s="9" t="s">
        <v>83</v>
      </c>
      <c r="T12" s="1" t="s">
        <v>78</v>
      </c>
      <c r="V12" s="1">
        <v>636.12</v>
      </c>
      <c r="W12" s="1">
        <v>69.92</v>
      </c>
      <c r="X12" t="s">
        <v>75</v>
      </c>
      <c r="Y12" s="1">
        <v>2.8</v>
      </c>
      <c r="Z12" s="1">
        <v>14.85</v>
      </c>
      <c r="AA12" s="5">
        <f>(V12+W12+Y12+Z12)</f>
        <v>723.68999999999994</v>
      </c>
      <c r="AB12" s="5">
        <v>80</v>
      </c>
      <c r="AC12" s="6">
        <v>20</v>
      </c>
      <c r="AD12" s="6">
        <v>10</v>
      </c>
      <c r="AE12" s="6">
        <v>3</v>
      </c>
      <c r="AF12" s="6">
        <v>11</v>
      </c>
      <c r="AG12" s="7" t="s">
        <v>95</v>
      </c>
    </row>
    <row r="13" spans="1:33" x14ac:dyDescent="0.25">
      <c r="A13" s="2" t="s">
        <v>159</v>
      </c>
      <c r="B13" s="2" t="s">
        <v>160</v>
      </c>
      <c r="C13" s="10"/>
      <c r="D13" s="3"/>
      <c r="E13" s="3"/>
      <c r="F13" s="3">
        <v>75000</v>
      </c>
      <c r="G13" s="3"/>
      <c r="H13" s="3">
        <f>SUM(F13*0.0972)</f>
        <v>7290</v>
      </c>
      <c r="I13" s="3">
        <f>SUM(F13*1.02)</f>
        <v>76500</v>
      </c>
      <c r="J13" s="3">
        <f>SUM(I13*0.0939)</f>
        <v>7183.3499999999995</v>
      </c>
      <c r="K13" s="3">
        <v>80000</v>
      </c>
      <c r="L13" s="3">
        <f>SUM(K13*0.0928)</f>
        <v>7423.9999999999991</v>
      </c>
      <c r="M13" s="3">
        <v>82400</v>
      </c>
      <c r="N13" s="3">
        <f>SUM(M13*0.0807)</f>
        <v>6649.6799999999994</v>
      </c>
      <c r="O13" s="3">
        <f t="shared" si="7"/>
        <v>84872</v>
      </c>
      <c r="P13" s="3">
        <f t="shared" si="6"/>
        <v>5924.0655999999999</v>
      </c>
      <c r="Q13" s="3"/>
      <c r="R13" s="3"/>
      <c r="S13" s="9" t="s">
        <v>83</v>
      </c>
      <c r="T13" s="1" t="s">
        <v>74</v>
      </c>
      <c r="AA13" s="5"/>
      <c r="AB13" s="5"/>
      <c r="AC13" s="6">
        <v>20</v>
      </c>
      <c r="AD13" s="6">
        <v>10</v>
      </c>
      <c r="AE13" s="6">
        <v>3</v>
      </c>
      <c r="AF13" s="6">
        <v>11</v>
      </c>
      <c r="AG13" s="7" t="s">
        <v>95</v>
      </c>
    </row>
    <row r="14" spans="1:33" x14ac:dyDescent="0.25">
      <c r="A14" s="2" t="s">
        <v>232</v>
      </c>
      <c r="B14" s="2" t="s">
        <v>107</v>
      </c>
      <c r="C14" s="10"/>
      <c r="D14" s="3"/>
      <c r="E14" s="3"/>
      <c r="F14" s="3"/>
      <c r="G14" s="3"/>
      <c r="H14" s="3"/>
      <c r="I14" s="3"/>
      <c r="J14" s="3"/>
      <c r="K14" s="3"/>
      <c r="L14" s="3"/>
      <c r="M14" s="3">
        <v>82000</v>
      </c>
      <c r="N14" s="3">
        <f t="shared" si="5"/>
        <v>6617.4</v>
      </c>
      <c r="O14" s="3">
        <f t="shared" si="7"/>
        <v>84460</v>
      </c>
      <c r="P14" s="3">
        <f t="shared" si="6"/>
        <v>5895.308</v>
      </c>
      <c r="Q14" s="3"/>
      <c r="R14" s="3"/>
      <c r="S14" s="9" t="s">
        <v>83</v>
      </c>
      <c r="T14" s="1" t="s">
        <v>74</v>
      </c>
      <c r="AA14" s="5"/>
      <c r="AB14" s="5"/>
      <c r="AC14" s="6">
        <v>15</v>
      </c>
      <c r="AD14" s="6">
        <v>10</v>
      </c>
      <c r="AE14" s="6">
        <v>3</v>
      </c>
      <c r="AF14" s="6">
        <v>11</v>
      </c>
      <c r="AG14" s="7" t="s">
        <v>95</v>
      </c>
    </row>
    <row r="15" spans="1:33" x14ac:dyDescent="0.25">
      <c r="A15" s="2" t="s">
        <v>46</v>
      </c>
      <c r="B15" s="2" t="s">
        <v>105</v>
      </c>
      <c r="C15" s="10" t="s">
        <v>10</v>
      </c>
      <c r="D15" s="3">
        <v>65789.59</v>
      </c>
      <c r="E15" s="3">
        <v>70233.820000000007</v>
      </c>
      <c r="F15" s="3">
        <v>74511.009999999995</v>
      </c>
      <c r="G15" s="3" t="e">
        <f>+#REF!*1.03</f>
        <v>#REF!</v>
      </c>
      <c r="H15" s="3">
        <f t="shared" si="1"/>
        <v>7242.4701719999994</v>
      </c>
      <c r="I15" s="3">
        <f t="shared" si="2"/>
        <v>76001.230199999991</v>
      </c>
      <c r="J15" s="3">
        <f t="shared" si="3"/>
        <v>7136.5155157799991</v>
      </c>
      <c r="K15" s="3">
        <v>77521</v>
      </c>
      <c r="L15" s="3">
        <f t="shared" si="4"/>
        <v>7193.9487999999992</v>
      </c>
      <c r="M15" s="3">
        <v>79846</v>
      </c>
      <c r="N15" s="3">
        <f t="shared" si="5"/>
        <v>6443.5721999999996</v>
      </c>
      <c r="O15" s="3">
        <f t="shared" si="7"/>
        <v>82241.38</v>
      </c>
      <c r="P15" s="3">
        <f t="shared" si="6"/>
        <v>5740.448324</v>
      </c>
      <c r="Q15" s="3"/>
      <c r="R15" s="3"/>
      <c r="S15" s="9" t="s">
        <v>83</v>
      </c>
      <c r="T15" s="1" t="s">
        <v>76</v>
      </c>
      <c r="Y15" s="1">
        <v>2.8</v>
      </c>
      <c r="Z15" s="1">
        <v>13.25</v>
      </c>
      <c r="AA15" s="5">
        <f>(V15+W15+Y15+Z15)</f>
        <v>16.05</v>
      </c>
      <c r="AC15" s="6">
        <v>25</v>
      </c>
      <c r="AD15" s="6">
        <v>10</v>
      </c>
      <c r="AE15" s="6">
        <v>3</v>
      </c>
      <c r="AF15" s="6">
        <v>11</v>
      </c>
      <c r="AG15" s="7" t="s">
        <v>95</v>
      </c>
    </row>
    <row r="16" spans="1:33" x14ac:dyDescent="0.25">
      <c r="A16" s="2" t="s">
        <v>23</v>
      </c>
      <c r="B16" s="2" t="s">
        <v>106</v>
      </c>
      <c r="C16" s="10" t="s">
        <v>24</v>
      </c>
      <c r="D16" s="3">
        <v>62294.53</v>
      </c>
      <c r="E16" s="3">
        <v>69474.84</v>
      </c>
      <c r="F16" s="3">
        <v>73705.84</v>
      </c>
      <c r="G16" s="3" t="e">
        <f>+#REF!*1.03</f>
        <v>#REF!</v>
      </c>
      <c r="H16" s="3">
        <f t="shared" si="1"/>
        <v>7164.2076479999996</v>
      </c>
      <c r="I16" s="3">
        <f t="shared" si="2"/>
        <v>75179.9568</v>
      </c>
      <c r="J16" s="3">
        <f t="shared" si="3"/>
        <v>7059.3979435199999</v>
      </c>
      <c r="K16" s="3">
        <v>76684</v>
      </c>
      <c r="L16" s="3">
        <f t="shared" si="4"/>
        <v>7116.2751999999991</v>
      </c>
      <c r="M16" s="3">
        <v>78984</v>
      </c>
      <c r="N16" s="3">
        <f t="shared" si="5"/>
        <v>6374.0087999999996</v>
      </c>
      <c r="O16" s="3">
        <f t="shared" si="7"/>
        <v>81353.52</v>
      </c>
      <c r="P16" s="3">
        <f t="shared" si="6"/>
        <v>5678.4756960000004</v>
      </c>
      <c r="Q16" s="3" t="s">
        <v>146</v>
      </c>
      <c r="R16" s="3"/>
      <c r="S16" s="9" t="s">
        <v>83</v>
      </c>
      <c r="T16" s="1" t="s">
        <v>74</v>
      </c>
      <c r="Y16" s="1">
        <v>2.8</v>
      </c>
      <c r="Z16" s="1">
        <v>12.13</v>
      </c>
      <c r="AA16" s="5">
        <f>(V16+W16+Y16+Z16)</f>
        <v>14.93</v>
      </c>
      <c r="AC16" s="6">
        <v>25</v>
      </c>
      <c r="AD16" s="6">
        <v>10</v>
      </c>
      <c r="AE16" s="6">
        <v>3</v>
      </c>
      <c r="AF16" s="6">
        <v>11</v>
      </c>
      <c r="AG16" s="7" t="s">
        <v>95</v>
      </c>
    </row>
    <row r="17" spans="1:33" x14ac:dyDescent="0.25">
      <c r="A17" s="2" t="s">
        <v>47</v>
      </c>
      <c r="B17" s="2" t="s">
        <v>108</v>
      </c>
      <c r="C17" s="10" t="s">
        <v>10</v>
      </c>
      <c r="D17" s="3">
        <v>58349.5</v>
      </c>
      <c r="E17" s="3">
        <v>67099.990000000005</v>
      </c>
      <c r="F17" s="3">
        <v>71186.34</v>
      </c>
      <c r="G17" s="3" t="e">
        <f>+#REF!*1.03</f>
        <v>#REF!</v>
      </c>
      <c r="H17" s="3">
        <f t="shared" si="1"/>
        <v>6919.3122479999993</v>
      </c>
      <c r="I17" s="3">
        <f t="shared" si="2"/>
        <v>72610.066800000001</v>
      </c>
      <c r="J17" s="3">
        <f t="shared" si="3"/>
        <v>6818.0852725200002</v>
      </c>
      <c r="K17" s="3">
        <v>74788</v>
      </c>
      <c r="L17" s="3">
        <f t="shared" si="4"/>
        <v>6940.3263999999999</v>
      </c>
      <c r="M17" s="3">
        <v>77031</v>
      </c>
      <c r="N17" s="3">
        <f t="shared" si="5"/>
        <v>6216.4016999999994</v>
      </c>
      <c r="O17" s="3">
        <f t="shared" si="7"/>
        <v>79341.930000000008</v>
      </c>
      <c r="P17" s="3">
        <f t="shared" si="6"/>
        <v>5538.0667140000005</v>
      </c>
      <c r="Q17" s="3"/>
      <c r="R17" s="3"/>
      <c r="S17" s="9" t="s">
        <v>83</v>
      </c>
      <c r="T17" s="1" t="s">
        <v>79</v>
      </c>
      <c r="U17" s="1">
        <v>1339.94</v>
      </c>
      <c r="W17" s="1">
        <v>74.62</v>
      </c>
      <c r="X17" t="s">
        <v>75</v>
      </c>
      <c r="Y17" s="1">
        <v>2.8</v>
      </c>
      <c r="Z17" s="1">
        <v>11.37</v>
      </c>
      <c r="AA17" s="5">
        <f>(U17+V17+W17+Y17+Z17)</f>
        <v>1428.7299999999998</v>
      </c>
      <c r="AB17" s="5">
        <v>235</v>
      </c>
      <c r="AC17" s="6">
        <v>25</v>
      </c>
      <c r="AD17" s="6">
        <v>10</v>
      </c>
      <c r="AE17" s="6">
        <v>3</v>
      </c>
      <c r="AF17" s="6">
        <v>11</v>
      </c>
      <c r="AG17" s="7" t="s">
        <v>95</v>
      </c>
    </row>
    <row r="18" spans="1:33" x14ac:dyDescent="0.25">
      <c r="A18" s="2" t="s">
        <v>30</v>
      </c>
      <c r="B18" s="2" t="s">
        <v>141</v>
      </c>
      <c r="C18" s="10" t="s">
        <v>13</v>
      </c>
      <c r="D18" s="3">
        <v>60394.2</v>
      </c>
      <c r="E18" s="3">
        <v>62206.03</v>
      </c>
      <c r="F18" s="3">
        <v>65994.240000000005</v>
      </c>
      <c r="G18" s="3" t="e">
        <f>+#REF!*1.03</f>
        <v>#REF!</v>
      </c>
      <c r="H18" s="3">
        <f t="shared" si="1"/>
        <v>6414.640128</v>
      </c>
      <c r="I18" s="3">
        <f t="shared" si="2"/>
        <v>67314.124800000005</v>
      </c>
      <c r="J18" s="3">
        <f t="shared" si="3"/>
        <v>6320.7963187200003</v>
      </c>
      <c r="K18" s="3">
        <v>74328</v>
      </c>
      <c r="L18" s="3">
        <f t="shared" si="4"/>
        <v>6897.6383999999998</v>
      </c>
      <c r="M18" s="3">
        <v>76557</v>
      </c>
      <c r="N18" s="3">
        <f t="shared" si="5"/>
        <v>6178.1498999999994</v>
      </c>
      <c r="O18" s="3">
        <f t="shared" si="7"/>
        <v>78853.710000000006</v>
      </c>
      <c r="P18" s="3">
        <f t="shared" si="6"/>
        <v>5503.9889580000008</v>
      </c>
      <c r="Q18" s="3"/>
      <c r="R18" s="3"/>
      <c r="S18" s="9" t="s">
        <v>83</v>
      </c>
      <c r="T18" s="1" t="s">
        <v>79</v>
      </c>
      <c r="U18" s="1">
        <v>1639.12</v>
      </c>
      <c r="W18" s="1">
        <v>102.38</v>
      </c>
      <c r="X18" t="s">
        <v>75</v>
      </c>
      <c r="Y18" s="1">
        <v>2.8</v>
      </c>
      <c r="Z18" s="1">
        <v>11.75</v>
      </c>
      <c r="AA18" s="5">
        <f>(U18+V18+W18+Y18+Z18)</f>
        <v>1756.05</v>
      </c>
      <c r="AB18" s="5">
        <v>290</v>
      </c>
      <c r="AC18" s="6">
        <v>25</v>
      </c>
      <c r="AD18" s="6">
        <v>10</v>
      </c>
      <c r="AE18" s="6">
        <v>3</v>
      </c>
      <c r="AF18" s="6">
        <v>11</v>
      </c>
      <c r="AG18" s="7" t="s">
        <v>95</v>
      </c>
    </row>
    <row r="19" spans="1:33" x14ac:dyDescent="0.25">
      <c r="A19" s="2" t="s">
        <v>153</v>
      </c>
      <c r="B19" s="2" t="s">
        <v>225</v>
      </c>
      <c r="C19" s="10"/>
      <c r="D19" s="3"/>
      <c r="E19" s="3"/>
      <c r="F19" s="3">
        <v>63125.09</v>
      </c>
      <c r="G19" s="3" t="e">
        <f>+#REF!*1.03</f>
        <v>#REF!</v>
      </c>
      <c r="H19" s="3">
        <f>SUM(F19*0.0972)</f>
        <v>6135.7587479999993</v>
      </c>
      <c r="I19" s="3">
        <f>SUM(F19*1.02)</f>
        <v>64387.591799999995</v>
      </c>
      <c r="J19" s="3">
        <f>SUM(I19*0.0939)</f>
        <v>6045.9948700199993</v>
      </c>
      <c r="K19" s="3">
        <v>66963</v>
      </c>
      <c r="L19" s="3">
        <f>SUM(K19*0.0928)</f>
        <v>6214.1663999999992</v>
      </c>
      <c r="M19" s="3">
        <v>75000</v>
      </c>
      <c r="N19" s="3">
        <f>SUM(M19*0.0807)</f>
        <v>6052.5</v>
      </c>
      <c r="O19" s="3">
        <f t="shared" si="7"/>
        <v>77250</v>
      </c>
      <c r="P19" s="3">
        <f t="shared" si="6"/>
        <v>5392.05</v>
      </c>
      <c r="Q19" s="3"/>
      <c r="R19" s="3"/>
      <c r="S19" s="9" t="s">
        <v>83</v>
      </c>
      <c r="T19" s="1" t="s">
        <v>77</v>
      </c>
      <c r="AA19" s="5"/>
      <c r="AB19" s="5"/>
      <c r="AC19" s="6">
        <v>20</v>
      </c>
      <c r="AD19" s="6">
        <v>10</v>
      </c>
      <c r="AE19" s="6">
        <v>3</v>
      </c>
      <c r="AF19" s="6">
        <v>11</v>
      </c>
      <c r="AG19" s="7" t="s">
        <v>95</v>
      </c>
    </row>
    <row r="20" spans="1:33" x14ac:dyDescent="0.25">
      <c r="A20" s="2" t="s">
        <v>25</v>
      </c>
      <c r="B20" s="2" t="s">
        <v>109</v>
      </c>
      <c r="C20" s="10" t="s">
        <v>24</v>
      </c>
      <c r="D20" s="3">
        <v>53301.46</v>
      </c>
      <c r="E20" s="3">
        <v>62167.01</v>
      </c>
      <c r="F20" s="3">
        <v>65952.850000000006</v>
      </c>
      <c r="G20" s="3" t="e">
        <f>+#REF!*1.03</f>
        <v>#REF!</v>
      </c>
      <c r="H20" s="3">
        <f t="shared" si="1"/>
        <v>6410.6170200000006</v>
      </c>
      <c r="I20" s="3">
        <f t="shared" si="2"/>
        <v>67271.907000000007</v>
      </c>
      <c r="J20" s="3">
        <f t="shared" si="3"/>
        <v>6316.8320673000007</v>
      </c>
      <c r="K20" s="3">
        <v>69290</v>
      </c>
      <c r="L20" s="3">
        <f t="shared" si="4"/>
        <v>6430.1119999999992</v>
      </c>
      <c r="M20" s="3">
        <v>71368</v>
      </c>
      <c r="N20" s="3">
        <f t="shared" si="5"/>
        <v>5759.3975999999993</v>
      </c>
      <c r="O20" s="3">
        <f t="shared" si="7"/>
        <v>73509.040000000008</v>
      </c>
      <c r="P20" s="3">
        <f t="shared" si="6"/>
        <v>5130.9309920000005</v>
      </c>
      <c r="Q20" s="3"/>
      <c r="R20" s="3"/>
      <c r="S20" s="9" t="s">
        <v>83</v>
      </c>
      <c r="T20" s="1" t="s">
        <v>74</v>
      </c>
      <c r="V20" s="1">
        <v>1386.08</v>
      </c>
      <c r="W20" s="1">
        <v>102.38</v>
      </c>
      <c r="X20" t="s">
        <v>75</v>
      </c>
      <c r="Y20" s="1">
        <v>2.8</v>
      </c>
      <c r="Z20" s="1">
        <v>10.43</v>
      </c>
      <c r="AA20" s="5">
        <f>(V20+W20+Y20+Z20)</f>
        <v>1501.69</v>
      </c>
      <c r="AB20" s="5">
        <v>165</v>
      </c>
      <c r="AC20" s="6">
        <v>20</v>
      </c>
      <c r="AD20" s="6">
        <v>10</v>
      </c>
      <c r="AE20" s="6">
        <v>3</v>
      </c>
      <c r="AF20" s="6">
        <v>11</v>
      </c>
      <c r="AG20" s="7" t="s">
        <v>95</v>
      </c>
    </row>
    <row r="21" spans="1:33" x14ac:dyDescent="0.25">
      <c r="A21" s="2" t="s">
        <v>244</v>
      </c>
      <c r="B21" s="2" t="s">
        <v>245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>
        <v>67500</v>
      </c>
      <c r="N21" s="3">
        <f t="shared" si="5"/>
        <v>5447.25</v>
      </c>
      <c r="O21" s="3">
        <f t="shared" si="7"/>
        <v>69525</v>
      </c>
      <c r="P21" s="3">
        <f t="shared" si="6"/>
        <v>4852.8450000000003</v>
      </c>
      <c r="Q21" s="3"/>
      <c r="R21" s="3"/>
      <c r="S21" s="9" t="s">
        <v>83</v>
      </c>
      <c r="T21" s="1" t="s">
        <v>79</v>
      </c>
      <c r="AA21" s="5"/>
      <c r="AB21" s="5"/>
      <c r="AC21" s="6">
        <v>15</v>
      </c>
      <c r="AD21" s="6">
        <v>10</v>
      </c>
      <c r="AE21" s="6">
        <v>3</v>
      </c>
      <c r="AF21" s="6">
        <v>11</v>
      </c>
      <c r="AG21" s="7" t="s">
        <v>95</v>
      </c>
    </row>
    <row r="22" spans="1:33" x14ac:dyDescent="0.25">
      <c r="A22" s="2" t="s">
        <v>37</v>
      </c>
      <c r="B22" s="2" t="s">
        <v>142</v>
      </c>
      <c r="C22" s="10" t="s">
        <v>13</v>
      </c>
      <c r="D22" s="3">
        <v>56061.82</v>
      </c>
      <c r="E22" s="3">
        <v>57743.67</v>
      </c>
      <c r="F22" s="3">
        <v>61401.599999999999</v>
      </c>
      <c r="G22" s="3" t="e">
        <f>+#REF!*1.03</f>
        <v>#REF!</v>
      </c>
      <c r="H22" s="3">
        <f t="shared" si="1"/>
        <v>5968.2355199999993</v>
      </c>
      <c r="I22" s="3">
        <f t="shared" si="2"/>
        <v>62629.631999999998</v>
      </c>
      <c r="J22" s="3">
        <f t="shared" si="3"/>
        <v>5880.9224447999995</v>
      </c>
      <c r="K22" s="3">
        <v>63882</v>
      </c>
      <c r="L22" s="3">
        <f t="shared" si="4"/>
        <v>5928.2495999999992</v>
      </c>
      <c r="M22" s="3">
        <v>65798</v>
      </c>
      <c r="N22" s="3">
        <f t="shared" si="5"/>
        <v>5309.8985999999995</v>
      </c>
      <c r="O22" s="3">
        <f t="shared" si="7"/>
        <v>67771.94</v>
      </c>
      <c r="P22" s="3">
        <f t="shared" si="6"/>
        <v>4730.4814120000001</v>
      </c>
      <c r="Q22" s="3"/>
      <c r="R22" s="3"/>
      <c r="S22" s="9" t="s">
        <v>83</v>
      </c>
      <c r="T22" s="1" t="s">
        <v>76</v>
      </c>
      <c r="U22" s="1">
        <v>1339.94</v>
      </c>
      <c r="W22" s="1">
        <v>74.62</v>
      </c>
      <c r="X22" t="s">
        <v>75</v>
      </c>
      <c r="Y22" s="1">
        <v>2.8</v>
      </c>
      <c r="Z22" s="1">
        <v>10.9</v>
      </c>
      <c r="AA22" s="5">
        <f>(U22+V22+W22+Y22+Z22)</f>
        <v>1428.26</v>
      </c>
      <c r="AB22" s="5">
        <v>235</v>
      </c>
      <c r="AC22" s="6">
        <v>25</v>
      </c>
      <c r="AD22" s="6">
        <v>10</v>
      </c>
      <c r="AE22" s="6">
        <v>3</v>
      </c>
      <c r="AF22" s="6">
        <v>11</v>
      </c>
      <c r="AG22" s="7" t="s">
        <v>95</v>
      </c>
    </row>
    <row r="23" spans="1:33" x14ac:dyDescent="0.25">
      <c r="A23" s="2" t="s">
        <v>33</v>
      </c>
      <c r="B23" s="2" t="s">
        <v>143</v>
      </c>
      <c r="C23" s="10" t="s">
        <v>13</v>
      </c>
      <c r="D23" s="3">
        <v>53674.57</v>
      </c>
      <c r="E23" s="3">
        <v>55150.62</v>
      </c>
      <c r="F23" s="3">
        <v>58651.01</v>
      </c>
      <c r="G23" s="3" t="e">
        <f>+#REF!*1.03</f>
        <v>#REF!</v>
      </c>
      <c r="H23" s="3">
        <f t="shared" si="1"/>
        <v>5700.8781719999997</v>
      </c>
      <c r="I23" s="3">
        <f t="shared" si="2"/>
        <v>59824.030200000001</v>
      </c>
      <c r="J23" s="3">
        <f t="shared" si="3"/>
        <v>5617.4764357799995</v>
      </c>
      <c r="K23" s="3">
        <v>61471</v>
      </c>
      <c r="L23" s="3">
        <f t="shared" si="4"/>
        <v>5704.5087999999996</v>
      </c>
      <c r="M23" s="3">
        <v>63315</v>
      </c>
      <c r="N23" s="3">
        <f t="shared" si="5"/>
        <v>5109.5204999999996</v>
      </c>
      <c r="O23" s="3">
        <f t="shared" si="7"/>
        <v>65214.450000000004</v>
      </c>
      <c r="P23" s="3">
        <f t="shared" si="6"/>
        <v>4551.9686100000008</v>
      </c>
      <c r="Q23" s="3"/>
      <c r="R23" s="3"/>
      <c r="S23" s="9" t="s">
        <v>83</v>
      </c>
      <c r="T23" s="1" t="s">
        <v>77</v>
      </c>
      <c r="U23" s="1">
        <v>741.59</v>
      </c>
      <c r="W23" s="1">
        <v>39.630000000000003</v>
      </c>
      <c r="X23" t="s">
        <v>75</v>
      </c>
      <c r="Y23" s="1">
        <v>2.8</v>
      </c>
      <c r="Z23" s="1">
        <v>10.43</v>
      </c>
      <c r="AA23" s="5">
        <f>(U23+V23+W23+Y23+Z23)</f>
        <v>794.44999999999993</v>
      </c>
      <c r="AB23" s="5">
        <v>175</v>
      </c>
      <c r="AC23" s="6">
        <v>25</v>
      </c>
      <c r="AD23" s="6">
        <v>10</v>
      </c>
      <c r="AE23" s="6">
        <v>3</v>
      </c>
      <c r="AF23" s="6">
        <v>11</v>
      </c>
      <c r="AG23" s="7" t="s">
        <v>95</v>
      </c>
    </row>
    <row r="24" spans="1:33" x14ac:dyDescent="0.25">
      <c r="A24" s="2" t="s">
        <v>54</v>
      </c>
      <c r="B24" s="2" t="s">
        <v>115</v>
      </c>
      <c r="C24" s="10" t="s">
        <v>11</v>
      </c>
      <c r="D24" s="3">
        <v>48417.21</v>
      </c>
      <c r="E24" s="3">
        <v>49869.73</v>
      </c>
      <c r="F24" s="3">
        <v>53420.43</v>
      </c>
      <c r="G24" s="3" t="e">
        <f>+#REF!*1.03</f>
        <v>#REF!</v>
      </c>
      <c r="H24" s="3">
        <f>SUM(F24*0.0972)</f>
        <v>5192.4657959999995</v>
      </c>
      <c r="I24" s="3">
        <v>59500</v>
      </c>
      <c r="J24" s="3">
        <f>SUM(I24*0.0939)</f>
        <v>5587.05</v>
      </c>
      <c r="K24" s="3">
        <v>60690</v>
      </c>
      <c r="L24" s="3">
        <f t="shared" si="4"/>
        <v>5632.0319999999992</v>
      </c>
      <c r="M24" s="3">
        <v>62510</v>
      </c>
      <c r="N24" s="3">
        <f t="shared" si="5"/>
        <v>5044.5569999999998</v>
      </c>
      <c r="O24" s="3">
        <f t="shared" si="7"/>
        <v>64385.3</v>
      </c>
      <c r="P24" s="3">
        <f t="shared" si="6"/>
        <v>4494.0939400000007</v>
      </c>
      <c r="Q24" s="3"/>
      <c r="R24" s="3"/>
      <c r="S24" s="9" t="s">
        <v>83</v>
      </c>
      <c r="T24" s="1" t="s">
        <v>76</v>
      </c>
      <c r="Y24" s="1">
        <v>2.8</v>
      </c>
      <c r="Z24" s="1">
        <v>9.4</v>
      </c>
      <c r="AA24" s="5">
        <f>(V24+W24+Y24+Z24)</f>
        <v>12.2</v>
      </c>
      <c r="AC24" s="6">
        <v>20</v>
      </c>
      <c r="AD24" s="6">
        <v>10</v>
      </c>
      <c r="AE24" s="6">
        <v>3</v>
      </c>
      <c r="AF24" s="6">
        <v>11</v>
      </c>
      <c r="AG24" s="7" t="s">
        <v>95</v>
      </c>
    </row>
    <row r="25" spans="1:33" x14ac:dyDescent="0.25">
      <c r="A25" s="2" t="s">
        <v>6</v>
      </c>
      <c r="B25" s="2" t="s">
        <v>111</v>
      </c>
      <c r="C25" s="10" t="s">
        <v>12</v>
      </c>
      <c r="D25" s="3">
        <v>51696.800000000003</v>
      </c>
      <c r="E25" s="3">
        <v>53635.43</v>
      </c>
      <c r="F25" s="3">
        <v>57316.69</v>
      </c>
      <c r="G25" s="3" t="e">
        <f>+#REF!*1.03</f>
        <v>#REF!</v>
      </c>
      <c r="H25" s="3">
        <f t="shared" si="1"/>
        <v>5571.1822679999996</v>
      </c>
      <c r="I25" s="3">
        <f t="shared" si="2"/>
        <v>58463.023800000003</v>
      </c>
      <c r="J25" s="3">
        <f t="shared" si="3"/>
        <v>5489.6779348199998</v>
      </c>
      <c r="K25" s="3">
        <v>60217</v>
      </c>
      <c r="L25" s="3">
        <f t="shared" si="4"/>
        <v>5588.1376</v>
      </c>
      <c r="M25" s="3">
        <v>62324</v>
      </c>
      <c r="N25" s="3">
        <f t="shared" si="5"/>
        <v>5029.5468000000001</v>
      </c>
      <c r="O25" s="3">
        <f t="shared" si="7"/>
        <v>64193.72</v>
      </c>
      <c r="P25" s="3">
        <f t="shared" si="6"/>
        <v>4480.7216559999997</v>
      </c>
      <c r="Q25" s="3"/>
      <c r="R25" s="3"/>
      <c r="S25" s="9" t="s">
        <v>83</v>
      </c>
      <c r="T25" s="1" t="s">
        <v>77</v>
      </c>
      <c r="V25" s="1">
        <v>472.19</v>
      </c>
      <c r="W25" s="1">
        <v>39.630000000000003</v>
      </c>
      <c r="X25" t="s">
        <v>75</v>
      </c>
      <c r="Y25" s="1">
        <v>2.8</v>
      </c>
      <c r="Z25" s="1">
        <v>10.15</v>
      </c>
      <c r="AA25" s="5">
        <f t="shared" ref="AA25:AA31" si="8">(V25+W25+Y25+Z25)</f>
        <v>524.77</v>
      </c>
      <c r="AB25" s="5">
        <v>50</v>
      </c>
      <c r="AC25" s="6">
        <v>25</v>
      </c>
      <c r="AD25" s="6">
        <v>10</v>
      </c>
      <c r="AE25" s="6">
        <v>3</v>
      </c>
      <c r="AF25" s="6">
        <v>11</v>
      </c>
      <c r="AG25" s="7" t="s">
        <v>95</v>
      </c>
    </row>
    <row r="26" spans="1:33" x14ac:dyDescent="0.25">
      <c r="A26" s="2" t="s">
        <v>5</v>
      </c>
      <c r="B26" s="2" t="s">
        <v>119</v>
      </c>
      <c r="C26" s="10" t="s">
        <v>12</v>
      </c>
      <c r="D26" s="3">
        <v>45921.33</v>
      </c>
      <c r="E26" s="3">
        <v>47987.79</v>
      </c>
      <c r="F26" s="3">
        <v>56500.91</v>
      </c>
      <c r="G26" s="3" t="e">
        <f>+#REF!*1.03</f>
        <v>#REF!</v>
      </c>
      <c r="H26" s="3">
        <f>SUM(F26*0.0972)</f>
        <v>5491.8884520000001</v>
      </c>
      <c r="I26" s="3">
        <f>SUM(F26*1.02)</f>
        <v>57630.928200000002</v>
      </c>
      <c r="J26" s="3">
        <f>SUM(I26*0.0939)</f>
        <v>5411.5441579799999</v>
      </c>
      <c r="K26" s="3">
        <v>59360</v>
      </c>
      <c r="L26" s="3">
        <f>SUM(K26*0.0928)</f>
        <v>5508.6079999999993</v>
      </c>
      <c r="M26" s="3">
        <v>61734</v>
      </c>
      <c r="N26" s="3">
        <f>SUM(M26*0.0807)</f>
        <v>4981.9337999999998</v>
      </c>
      <c r="O26" s="3">
        <f t="shared" si="7"/>
        <v>63586.020000000004</v>
      </c>
      <c r="P26" s="3">
        <f t="shared" si="6"/>
        <v>4438.304196</v>
      </c>
      <c r="Q26" s="3"/>
      <c r="R26" s="3"/>
      <c r="S26" s="9" t="s">
        <v>83</v>
      </c>
      <c r="T26" s="1" t="s">
        <v>77</v>
      </c>
      <c r="V26" s="1">
        <v>472.19</v>
      </c>
      <c r="W26" s="1">
        <v>39.630000000000003</v>
      </c>
      <c r="X26" t="s">
        <v>75</v>
      </c>
      <c r="Y26" s="1">
        <v>2.8</v>
      </c>
      <c r="Z26" s="1">
        <v>9.02</v>
      </c>
      <c r="AA26" s="5">
        <f>(V26+W26+Y26+Z26)</f>
        <v>523.64</v>
      </c>
      <c r="AB26" s="5">
        <v>50</v>
      </c>
      <c r="AC26" s="6">
        <v>20</v>
      </c>
      <c r="AD26" s="6">
        <v>10</v>
      </c>
      <c r="AE26" s="6">
        <v>3</v>
      </c>
      <c r="AF26" s="6">
        <v>11</v>
      </c>
      <c r="AG26" s="7" t="s">
        <v>95</v>
      </c>
    </row>
    <row r="27" spans="1:33" x14ac:dyDescent="0.25">
      <c r="A27" s="2" t="s">
        <v>43</v>
      </c>
      <c r="B27" s="2" t="s">
        <v>112</v>
      </c>
      <c r="C27" s="10" t="s">
        <v>42</v>
      </c>
      <c r="D27" s="3">
        <v>52000</v>
      </c>
      <c r="E27" s="3">
        <v>53560</v>
      </c>
      <c r="F27" s="3">
        <v>56821.65</v>
      </c>
      <c r="G27" s="3" t="e">
        <f>+#REF!*1.03</f>
        <v>#REF!</v>
      </c>
      <c r="H27" s="3">
        <f>SUM(F27*0.0972)</f>
        <v>5523.0643799999998</v>
      </c>
      <c r="I27" s="3">
        <f>SUM(F27*1.02)</f>
        <v>57958.083000000006</v>
      </c>
      <c r="J27" s="3">
        <f>SUM(I27*0.0939)</f>
        <v>5442.2639937000004</v>
      </c>
      <c r="K27" s="3">
        <v>59117</v>
      </c>
      <c r="L27" s="3">
        <f>SUM(K27*0.0928)</f>
        <v>5486.0575999999992</v>
      </c>
      <c r="M27" s="3">
        <v>60890</v>
      </c>
      <c r="N27" s="3">
        <f>SUM(M27*0.0807)</f>
        <v>4913.8229999999994</v>
      </c>
      <c r="O27" s="3">
        <f t="shared" si="7"/>
        <v>62716.700000000004</v>
      </c>
      <c r="P27" s="3">
        <f t="shared" si="6"/>
        <v>4377.6256600000006</v>
      </c>
      <c r="Q27" s="3"/>
      <c r="R27" s="3"/>
      <c r="S27" s="9" t="s">
        <v>83</v>
      </c>
      <c r="T27" s="1" t="s">
        <v>79</v>
      </c>
      <c r="V27" s="1">
        <v>902.5</v>
      </c>
      <c r="Y27" s="1">
        <v>2.8</v>
      </c>
      <c r="Z27" s="1">
        <v>10.15</v>
      </c>
      <c r="AA27" s="5">
        <f>(V27+W27+Y27+Z27)</f>
        <v>915.44999999999993</v>
      </c>
      <c r="AB27" s="5">
        <v>110</v>
      </c>
      <c r="AC27" s="6">
        <v>15</v>
      </c>
      <c r="AD27" s="6">
        <v>10</v>
      </c>
      <c r="AE27" s="6">
        <v>3</v>
      </c>
      <c r="AF27" s="6">
        <v>11</v>
      </c>
      <c r="AG27" s="7" t="s">
        <v>95</v>
      </c>
    </row>
    <row r="28" spans="1:33" x14ac:dyDescent="0.25">
      <c r="A28" s="2" t="s">
        <v>62</v>
      </c>
      <c r="B28" s="2" t="s">
        <v>216</v>
      </c>
      <c r="C28" s="10" t="s">
        <v>11</v>
      </c>
      <c r="D28" s="3">
        <v>48353.42</v>
      </c>
      <c r="E28" s="3">
        <v>49804.02</v>
      </c>
      <c r="F28" s="3">
        <v>52837.2</v>
      </c>
      <c r="G28" s="3" t="e">
        <f>+#REF!*1.03</f>
        <v>#REF!</v>
      </c>
      <c r="H28" s="3">
        <f>SUM(F28*0.0972)</f>
        <v>5135.7758399999993</v>
      </c>
      <c r="I28" s="3">
        <f>SUM(F28*1.02)</f>
        <v>53893.943999999996</v>
      </c>
      <c r="J28" s="3">
        <f>SUM(I28*0.0939)</f>
        <v>5060.6413415999996</v>
      </c>
      <c r="K28" s="3">
        <v>54972</v>
      </c>
      <c r="L28" s="3">
        <f>SUM(K28*0.0928)</f>
        <v>5101.4015999999992</v>
      </c>
      <c r="M28" s="3">
        <v>56621</v>
      </c>
      <c r="N28" s="3">
        <f>SUM(M28*0.0807)</f>
        <v>4569.3146999999999</v>
      </c>
      <c r="O28" s="3">
        <f t="shared" si="7"/>
        <v>58319.630000000005</v>
      </c>
      <c r="P28" s="3">
        <f t="shared" si="6"/>
        <v>4070.7101740000003</v>
      </c>
      <c r="Q28" s="3"/>
      <c r="R28" s="3"/>
      <c r="S28" s="9" t="s">
        <v>83</v>
      </c>
      <c r="T28" s="1" t="s">
        <v>77</v>
      </c>
      <c r="V28" s="1">
        <v>472.19</v>
      </c>
      <c r="W28" s="1">
        <v>39.630000000000003</v>
      </c>
      <c r="X28" t="s">
        <v>75</v>
      </c>
      <c r="Y28" s="1">
        <v>2.8</v>
      </c>
      <c r="Z28" s="1">
        <v>9.4</v>
      </c>
      <c r="AA28" s="5">
        <f>(V28+W28+Y28+Z28)</f>
        <v>524.02</v>
      </c>
      <c r="AB28" s="5">
        <v>50</v>
      </c>
      <c r="AC28" s="6">
        <v>25</v>
      </c>
      <c r="AD28" s="6">
        <v>10</v>
      </c>
      <c r="AE28" s="6">
        <v>3</v>
      </c>
      <c r="AF28" s="6">
        <v>11</v>
      </c>
      <c r="AG28" s="7" t="s">
        <v>95</v>
      </c>
    </row>
    <row r="29" spans="1:33" x14ac:dyDescent="0.25">
      <c r="A29" s="2" t="s">
        <v>222</v>
      </c>
      <c r="B29" s="2" t="s">
        <v>223</v>
      </c>
      <c r="C29" s="10"/>
      <c r="D29" s="3"/>
      <c r="E29" s="3"/>
      <c r="F29" s="3"/>
      <c r="G29" s="3"/>
      <c r="H29" s="3"/>
      <c r="I29" s="3"/>
      <c r="J29" s="3"/>
      <c r="K29" s="3">
        <v>55000</v>
      </c>
      <c r="L29" s="3">
        <f>SUM(K29*0.0928)</f>
        <v>5104</v>
      </c>
      <c r="M29" s="3">
        <v>56375</v>
      </c>
      <c r="N29" s="3">
        <f>SUM(M29*0.0807)</f>
        <v>4549.4624999999996</v>
      </c>
      <c r="O29" s="3">
        <f t="shared" si="7"/>
        <v>58066.25</v>
      </c>
      <c r="P29" s="3">
        <f t="shared" si="6"/>
        <v>4053.0242499999999</v>
      </c>
      <c r="Q29" s="3"/>
      <c r="R29" s="3"/>
      <c r="S29" s="9" t="s">
        <v>83</v>
      </c>
      <c r="T29" s="1" t="s">
        <v>79</v>
      </c>
      <c r="AA29" s="5"/>
      <c r="AB29" s="5"/>
      <c r="AC29" s="6">
        <v>10</v>
      </c>
      <c r="AD29" s="6">
        <v>10</v>
      </c>
      <c r="AE29" s="6">
        <v>3</v>
      </c>
      <c r="AF29" s="6">
        <v>11</v>
      </c>
      <c r="AG29" s="7" t="s">
        <v>95</v>
      </c>
    </row>
    <row r="30" spans="1:33" x14ac:dyDescent="0.25">
      <c r="A30" s="2" t="s">
        <v>230</v>
      </c>
      <c r="B30" s="2" t="s">
        <v>231</v>
      </c>
      <c r="C30" s="10"/>
      <c r="D30" s="3"/>
      <c r="E30" s="3"/>
      <c r="F30" s="3"/>
      <c r="G30" s="3"/>
      <c r="H30" s="3"/>
      <c r="I30" s="3"/>
      <c r="J30" s="3"/>
      <c r="K30" s="3"/>
      <c r="L30" s="3"/>
      <c r="M30" s="3">
        <v>56027</v>
      </c>
      <c r="N30" s="3">
        <f t="shared" si="5"/>
        <v>4521.3788999999997</v>
      </c>
      <c r="O30" s="3">
        <f t="shared" si="7"/>
        <v>57707.810000000005</v>
      </c>
      <c r="P30" s="3">
        <f t="shared" si="6"/>
        <v>4028.0051380000004</v>
      </c>
      <c r="Q30" s="3"/>
      <c r="R30" s="3"/>
      <c r="S30" s="9" t="s">
        <v>83</v>
      </c>
      <c r="T30" s="1" t="s">
        <v>79</v>
      </c>
      <c r="AA30" s="5"/>
      <c r="AB30" s="5"/>
      <c r="AC30" s="6">
        <v>10</v>
      </c>
      <c r="AD30" s="6">
        <v>10</v>
      </c>
      <c r="AE30" s="6">
        <v>3</v>
      </c>
      <c r="AF30" s="6">
        <v>11</v>
      </c>
      <c r="AG30" s="7" t="s">
        <v>95</v>
      </c>
    </row>
    <row r="31" spans="1:33" x14ac:dyDescent="0.25">
      <c r="A31" s="2" t="s">
        <v>26</v>
      </c>
      <c r="B31" s="2" t="s">
        <v>117</v>
      </c>
      <c r="C31" s="10" t="s">
        <v>24</v>
      </c>
      <c r="D31" s="3">
        <v>47689.4</v>
      </c>
      <c r="E31" s="3">
        <v>49120.08</v>
      </c>
      <c r="F31" s="3">
        <v>52111.7</v>
      </c>
      <c r="G31" s="3" t="e">
        <f>+#REF!*1.03</f>
        <v>#REF!</v>
      </c>
      <c r="H31" s="3">
        <f t="shared" si="1"/>
        <v>5065.257239999999</v>
      </c>
      <c r="I31" s="3">
        <f t="shared" si="2"/>
        <v>53153.934000000001</v>
      </c>
      <c r="J31" s="3">
        <f t="shared" si="3"/>
        <v>4991.1544026000001</v>
      </c>
      <c r="K31" s="3">
        <v>54217</v>
      </c>
      <c r="L31" s="3">
        <f t="shared" si="4"/>
        <v>5031.3375999999998</v>
      </c>
      <c r="M31" s="3">
        <v>55843</v>
      </c>
      <c r="N31" s="3">
        <f t="shared" si="5"/>
        <v>4506.5300999999999</v>
      </c>
      <c r="O31" s="3">
        <f t="shared" si="7"/>
        <v>57518.29</v>
      </c>
      <c r="P31" s="3">
        <f t="shared" si="6"/>
        <v>4014.7766420000003</v>
      </c>
      <c r="Q31" s="3"/>
      <c r="R31" s="3"/>
      <c r="S31" s="9" t="s">
        <v>83</v>
      </c>
      <c r="T31" s="1" t="s">
        <v>79</v>
      </c>
      <c r="V31" s="1">
        <v>902.5</v>
      </c>
      <c r="W31" s="1">
        <v>74.62</v>
      </c>
      <c r="X31" t="s">
        <v>75</v>
      </c>
      <c r="Y31" s="1">
        <v>2.8</v>
      </c>
      <c r="Z31" s="1">
        <v>9.31</v>
      </c>
      <c r="AA31" s="5">
        <f t="shared" si="8"/>
        <v>989.2299999999999</v>
      </c>
      <c r="AB31" s="5">
        <v>110</v>
      </c>
      <c r="AC31" s="6">
        <v>20</v>
      </c>
      <c r="AD31" s="6">
        <v>10</v>
      </c>
      <c r="AE31" s="6">
        <v>3</v>
      </c>
      <c r="AF31" s="6">
        <v>11</v>
      </c>
      <c r="AG31" s="7" t="s">
        <v>95</v>
      </c>
    </row>
    <row r="32" spans="1:33" x14ac:dyDescent="0.25">
      <c r="A32" s="2" t="s">
        <v>28</v>
      </c>
      <c r="B32" s="2" t="s">
        <v>120</v>
      </c>
      <c r="C32" s="10" t="s">
        <v>13</v>
      </c>
      <c r="D32" s="3">
        <v>46121.75</v>
      </c>
      <c r="E32" s="3">
        <v>47966.62</v>
      </c>
      <c r="F32" s="3">
        <v>51001.599999999999</v>
      </c>
      <c r="G32" s="3" t="e">
        <f>+#REF!*1.03</f>
        <v>#REF!</v>
      </c>
      <c r="H32" s="3">
        <f t="shared" si="1"/>
        <v>4957.3555199999992</v>
      </c>
      <c r="I32" s="3">
        <f t="shared" si="2"/>
        <v>52021.631999999998</v>
      </c>
      <c r="J32" s="3">
        <f t="shared" si="3"/>
        <v>4884.8312447999997</v>
      </c>
      <c r="K32" s="3">
        <v>53076</v>
      </c>
      <c r="L32" s="3">
        <f t="shared" si="4"/>
        <v>4925.4528</v>
      </c>
      <c r="M32" s="3">
        <v>54668</v>
      </c>
      <c r="N32" s="3">
        <f t="shared" si="5"/>
        <v>4411.7075999999997</v>
      </c>
      <c r="O32" s="3">
        <f t="shared" si="7"/>
        <v>56308.04</v>
      </c>
      <c r="P32" s="3">
        <f t="shared" si="6"/>
        <v>3930.3011919999999</v>
      </c>
      <c r="Q32" s="3"/>
      <c r="R32" s="3"/>
      <c r="S32" s="9" t="s">
        <v>83</v>
      </c>
      <c r="T32" s="1" t="s">
        <v>79</v>
      </c>
      <c r="Y32" s="1">
        <v>2.8</v>
      </c>
      <c r="Z32" s="1">
        <v>9.02</v>
      </c>
      <c r="AA32" s="5">
        <f t="shared" ref="AA32:AA39" si="9">(V32+W32+Y32+Z32)</f>
        <v>11.82</v>
      </c>
      <c r="AC32" s="6">
        <v>20</v>
      </c>
      <c r="AD32" s="6">
        <v>10</v>
      </c>
      <c r="AE32" s="6">
        <v>3</v>
      </c>
      <c r="AF32" s="6">
        <v>11</v>
      </c>
      <c r="AG32" s="7" t="s">
        <v>95</v>
      </c>
    </row>
    <row r="33" spans="1:33" x14ac:dyDescent="0.25">
      <c r="A33" s="2" t="s">
        <v>52</v>
      </c>
      <c r="B33" s="2" t="s">
        <v>121</v>
      </c>
      <c r="C33" s="10" t="s">
        <v>10</v>
      </c>
      <c r="D33" s="3">
        <v>42875.63</v>
      </c>
      <c r="E33" s="3">
        <v>44161.9</v>
      </c>
      <c r="F33" s="3">
        <v>46851.17</v>
      </c>
      <c r="G33" s="3" t="e">
        <f>+#REF!*1.03</f>
        <v>#REF!</v>
      </c>
      <c r="H33" s="3">
        <f>SUM(F33*0.0972)</f>
        <v>4553.9337239999995</v>
      </c>
      <c r="I33" s="3">
        <f>SUM(F33*1.02)</f>
        <v>47788.193399999996</v>
      </c>
      <c r="J33" s="3">
        <f>SUM(I33*0.0939)</f>
        <v>4487.3113602599997</v>
      </c>
      <c r="K33" s="3">
        <v>50164</v>
      </c>
      <c r="L33" s="3">
        <f>SUM(K33*0.0928)</f>
        <v>4655.2191999999995</v>
      </c>
      <c r="M33" s="3">
        <v>51668</v>
      </c>
      <c r="N33" s="3">
        <f>SUM(M33*0.0807)</f>
        <v>4169.6075999999994</v>
      </c>
      <c r="O33" s="3">
        <f t="shared" si="7"/>
        <v>53218.04</v>
      </c>
      <c r="P33" s="3">
        <f t="shared" si="6"/>
        <v>3714.6191920000001</v>
      </c>
      <c r="Q33" s="3"/>
      <c r="R33" s="3"/>
      <c r="S33" s="9" t="s">
        <v>83</v>
      </c>
      <c r="T33" s="1" t="s">
        <v>218</v>
      </c>
      <c r="Y33" s="1">
        <v>2.8</v>
      </c>
      <c r="Z33" s="1">
        <v>8.3699999999999992</v>
      </c>
      <c r="AA33" s="5">
        <f>(V33+W33+Y33+Z33)</f>
        <v>11.169999999999998</v>
      </c>
      <c r="AC33" s="6">
        <v>20</v>
      </c>
      <c r="AD33" s="6">
        <v>10</v>
      </c>
      <c r="AE33" s="6">
        <v>3</v>
      </c>
      <c r="AF33" s="6">
        <v>11</v>
      </c>
      <c r="AG33" s="7" t="s">
        <v>95</v>
      </c>
    </row>
    <row r="34" spans="1:33" x14ac:dyDescent="0.25">
      <c r="A34" s="2" t="s">
        <v>58</v>
      </c>
      <c r="B34" s="2" t="s">
        <v>126</v>
      </c>
      <c r="C34" s="10" t="s">
        <v>11</v>
      </c>
      <c r="D34" s="3">
        <v>41459.31</v>
      </c>
      <c r="E34" s="3">
        <v>42288.5</v>
      </c>
      <c r="F34" s="3">
        <v>43996.78</v>
      </c>
      <c r="G34" s="3" t="e">
        <f>+#REF!*1.03</f>
        <v>#REF!</v>
      </c>
      <c r="H34" s="3">
        <f>SUM(F34*0.0972)</f>
        <v>4276.487016</v>
      </c>
      <c r="I34" s="3">
        <f>SUM(F34*1.02)</f>
        <v>44876.715600000003</v>
      </c>
      <c r="J34" s="3">
        <f>SUM(I34*0.0939)</f>
        <v>4213.9235948400001</v>
      </c>
      <c r="K34" s="3">
        <v>47148</v>
      </c>
      <c r="L34" s="3">
        <f>SUM(K34*0.0928)</f>
        <v>4375.3343999999997</v>
      </c>
      <c r="M34" s="3">
        <v>51500</v>
      </c>
      <c r="N34" s="3">
        <f>SUM(M34*0.0807)</f>
        <v>4156.0499999999993</v>
      </c>
      <c r="O34" s="3">
        <f t="shared" si="7"/>
        <v>53045</v>
      </c>
      <c r="P34" s="3">
        <f t="shared" si="6"/>
        <v>3702.5410000000002</v>
      </c>
      <c r="Q34" s="3"/>
      <c r="R34" s="3"/>
      <c r="S34" s="9" t="s">
        <v>83</v>
      </c>
      <c r="T34" s="1" t="s">
        <v>77</v>
      </c>
      <c r="Y34" s="1">
        <v>2.8</v>
      </c>
      <c r="Z34" s="1">
        <v>7.99</v>
      </c>
      <c r="AA34" s="5">
        <f>(V34+W34+Y34+Z34)</f>
        <v>10.79</v>
      </c>
      <c r="AC34" s="6">
        <v>20</v>
      </c>
      <c r="AD34" s="6">
        <v>10</v>
      </c>
      <c r="AE34" s="6">
        <v>3</v>
      </c>
      <c r="AF34" s="6">
        <v>11</v>
      </c>
      <c r="AG34" s="7" t="s">
        <v>95</v>
      </c>
    </row>
    <row r="35" spans="1:33" x14ac:dyDescent="0.25">
      <c r="A35" s="2" t="s">
        <v>212</v>
      </c>
      <c r="B35" s="2" t="s">
        <v>213</v>
      </c>
      <c r="C35" s="10"/>
      <c r="D35" s="3"/>
      <c r="E35" s="3"/>
      <c r="F35" s="3"/>
      <c r="G35" s="3"/>
      <c r="H35" s="3"/>
      <c r="I35" s="3">
        <v>49500</v>
      </c>
      <c r="J35" s="3">
        <f t="shared" si="3"/>
        <v>4648.05</v>
      </c>
      <c r="K35" s="3">
        <v>50000</v>
      </c>
      <c r="L35" s="3">
        <f t="shared" si="4"/>
        <v>4640</v>
      </c>
      <c r="M35" s="3">
        <v>51500</v>
      </c>
      <c r="N35" s="3">
        <f t="shared" si="5"/>
        <v>4156.0499999999993</v>
      </c>
      <c r="O35" s="3">
        <f t="shared" si="7"/>
        <v>53045</v>
      </c>
      <c r="P35" s="3">
        <f t="shared" si="6"/>
        <v>3702.5410000000002</v>
      </c>
      <c r="Q35" s="3"/>
      <c r="R35" s="3"/>
      <c r="S35" s="9" t="s">
        <v>83</v>
      </c>
      <c r="T35" s="1" t="s">
        <v>76</v>
      </c>
      <c r="AA35" s="5"/>
      <c r="AC35" s="6">
        <v>10</v>
      </c>
      <c r="AD35" s="6">
        <v>10</v>
      </c>
      <c r="AE35" s="6">
        <v>3</v>
      </c>
      <c r="AF35" s="6">
        <v>11</v>
      </c>
      <c r="AG35" s="7" t="s">
        <v>95</v>
      </c>
    </row>
    <row r="36" spans="1:33" x14ac:dyDescent="0.25">
      <c r="A36" s="2" t="s">
        <v>44</v>
      </c>
      <c r="B36" s="2" t="s">
        <v>127</v>
      </c>
      <c r="C36" s="10" t="s">
        <v>42</v>
      </c>
      <c r="D36" s="3">
        <v>39294.5</v>
      </c>
      <c r="E36" s="3">
        <v>40473.339999999997</v>
      </c>
      <c r="F36" s="3">
        <v>42938.06</v>
      </c>
      <c r="G36" s="3" t="e">
        <f>+#REF!*1.03</f>
        <v>#REF!</v>
      </c>
      <c r="H36" s="3">
        <f>SUM(F36*0.0972)</f>
        <v>4173.5794319999995</v>
      </c>
      <c r="I36" s="3">
        <f>SUM(F36*1.02)</f>
        <v>43796.821199999998</v>
      </c>
      <c r="J36" s="3">
        <f>SUM(I36*0.0939)</f>
        <v>4112.5215106799997</v>
      </c>
      <c r="K36" s="3">
        <v>45566</v>
      </c>
      <c r="L36" s="3">
        <f>SUM(K36*0.0928)</f>
        <v>4228.5248000000001</v>
      </c>
      <c r="M36" s="3">
        <v>47500</v>
      </c>
      <c r="N36" s="3">
        <f>SUM(M36*0.0807)</f>
        <v>3833.2499999999995</v>
      </c>
      <c r="O36" s="3">
        <v>53000</v>
      </c>
      <c r="P36" s="3">
        <f>SUM(O36*0.0698)</f>
        <v>3699.4</v>
      </c>
      <c r="Q36" s="3"/>
      <c r="R36" s="3"/>
      <c r="S36" s="9" t="s">
        <v>83</v>
      </c>
      <c r="T36" s="1" t="s">
        <v>78</v>
      </c>
      <c r="V36" s="1">
        <v>1386.08</v>
      </c>
      <c r="W36" s="1">
        <v>102.38</v>
      </c>
      <c r="X36" t="s">
        <v>75</v>
      </c>
      <c r="Y36" s="1">
        <v>2.8</v>
      </c>
      <c r="Z36" s="1">
        <v>7.61</v>
      </c>
      <c r="AA36" s="5">
        <f>(V36+W36+Y36+Z36)</f>
        <v>1498.87</v>
      </c>
      <c r="AB36" s="5">
        <v>165</v>
      </c>
      <c r="AC36" s="6">
        <v>15</v>
      </c>
      <c r="AD36" s="6">
        <v>10</v>
      </c>
      <c r="AE36" s="6">
        <v>3</v>
      </c>
      <c r="AF36" s="6">
        <v>11</v>
      </c>
      <c r="AG36" s="7" t="s">
        <v>95</v>
      </c>
    </row>
    <row r="37" spans="1:33" x14ac:dyDescent="0.25">
      <c r="A37" s="2" t="s">
        <v>16</v>
      </c>
      <c r="B37" s="2" t="s">
        <v>122</v>
      </c>
      <c r="C37" s="10" t="s">
        <v>42</v>
      </c>
      <c r="D37" s="3">
        <v>42615.35</v>
      </c>
      <c r="E37" s="3">
        <v>43787.27</v>
      </c>
      <c r="F37" s="3">
        <v>46453.89</v>
      </c>
      <c r="G37" s="3" t="e">
        <f>+#REF!*1.03</f>
        <v>#REF!</v>
      </c>
      <c r="H37" s="3">
        <f>SUM(F37*0.0972)</f>
        <v>4515.3181079999995</v>
      </c>
      <c r="I37" s="3">
        <f>SUM(F37*1.02)</f>
        <v>47382.967799999999</v>
      </c>
      <c r="J37" s="3">
        <f>SUM(I37*0.0939)</f>
        <v>4449.26067642</v>
      </c>
      <c r="K37" s="3">
        <v>48331</v>
      </c>
      <c r="L37" s="3">
        <f>SUM(K37*0.0928)</f>
        <v>4485.1167999999998</v>
      </c>
      <c r="M37" s="3">
        <v>49780</v>
      </c>
      <c r="N37" s="3">
        <f>SUM(M37*0.0807)</f>
        <v>4017.2459999999996</v>
      </c>
      <c r="O37" s="3">
        <f t="shared" si="7"/>
        <v>51273.4</v>
      </c>
      <c r="P37" s="3">
        <f t="shared" si="6"/>
        <v>3578.8833200000004</v>
      </c>
      <c r="Q37" s="3"/>
      <c r="R37" s="3"/>
      <c r="S37" s="9" t="s">
        <v>83</v>
      </c>
      <c r="T37" s="1" t="s">
        <v>78</v>
      </c>
      <c r="V37" s="1">
        <v>1386.08</v>
      </c>
      <c r="W37" s="1">
        <v>102.38</v>
      </c>
      <c r="X37" t="s">
        <v>75</v>
      </c>
      <c r="Y37" s="1">
        <v>2.8</v>
      </c>
      <c r="Z37" s="1">
        <v>8.27</v>
      </c>
      <c r="AA37" s="5">
        <f>(V37+W37+Y37+Z37)</f>
        <v>1499.53</v>
      </c>
      <c r="AB37" s="5">
        <v>165</v>
      </c>
      <c r="AC37" s="6">
        <v>20</v>
      </c>
      <c r="AD37" s="6">
        <v>10</v>
      </c>
      <c r="AE37" s="6">
        <v>3</v>
      </c>
      <c r="AF37" s="6">
        <v>11</v>
      </c>
      <c r="AG37" s="7" t="s">
        <v>95</v>
      </c>
    </row>
    <row r="38" spans="1:33" x14ac:dyDescent="0.25">
      <c r="A38" s="2" t="s">
        <v>36</v>
      </c>
      <c r="B38" s="2" t="s">
        <v>239</v>
      </c>
      <c r="C38" s="10" t="s">
        <v>13</v>
      </c>
      <c r="D38" s="3">
        <v>35973.5</v>
      </c>
      <c r="E38" s="3">
        <v>37412.44</v>
      </c>
      <c r="F38" s="3">
        <v>39787.07</v>
      </c>
      <c r="G38" s="3" t="e">
        <f>+#REF!*1.03</f>
        <v>#REF!</v>
      </c>
      <c r="H38" s="3">
        <f>SUM(F38*0.0972)</f>
        <v>3867.3032039999998</v>
      </c>
      <c r="I38" s="3">
        <f>SUM(F38*1.02)</f>
        <v>40582.811399999999</v>
      </c>
      <c r="J38" s="3">
        <f>SUM(I38*0.0939)</f>
        <v>3810.7259904599996</v>
      </c>
      <c r="K38" s="3">
        <v>48471</v>
      </c>
      <c r="L38" s="3">
        <f>SUM(K38*0.0928)</f>
        <v>4498.1088</v>
      </c>
      <c r="M38" s="3">
        <v>49682</v>
      </c>
      <c r="N38" s="3">
        <f t="shared" si="5"/>
        <v>4009.3373999999999</v>
      </c>
      <c r="O38" s="3">
        <f t="shared" si="7"/>
        <v>51172.46</v>
      </c>
      <c r="P38" s="3">
        <f t="shared" si="6"/>
        <v>3571.837708</v>
      </c>
      <c r="Q38" s="3"/>
      <c r="R38" s="3"/>
      <c r="S38" s="9" t="s">
        <v>83</v>
      </c>
      <c r="T38" s="1" t="s">
        <v>76</v>
      </c>
      <c r="Y38" s="1">
        <v>2.8</v>
      </c>
      <c r="Z38" s="1">
        <v>7.05</v>
      </c>
      <c r="AA38" s="5">
        <f>(V38+W38+Y38+Z38)</f>
        <v>9.85</v>
      </c>
      <c r="AC38" s="6">
        <v>15</v>
      </c>
      <c r="AD38" s="6">
        <v>10</v>
      </c>
      <c r="AE38" s="6">
        <v>3</v>
      </c>
      <c r="AF38" s="6">
        <v>11</v>
      </c>
      <c r="AG38" s="7" t="s">
        <v>95</v>
      </c>
    </row>
    <row r="39" spans="1:33" x14ac:dyDescent="0.25">
      <c r="A39" s="2" t="s">
        <v>53</v>
      </c>
      <c r="B39" s="2" t="s">
        <v>123</v>
      </c>
      <c r="C39" s="10" t="s">
        <v>10</v>
      </c>
      <c r="D39" s="3">
        <v>42259.98</v>
      </c>
      <c r="E39" s="3">
        <v>43527.78</v>
      </c>
      <c r="F39" s="3">
        <v>46178.5</v>
      </c>
      <c r="G39" s="3" t="e">
        <f>+#REF!*1.03</f>
        <v>#REF!</v>
      </c>
      <c r="H39" s="3">
        <f t="shared" si="1"/>
        <v>4488.5501999999997</v>
      </c>
      <c r="I39" s="3">
        <f t="shared" si="2"/>
        <v>47102.07</v>
      </c>
      <c r="J39" s="3">
        <f t="shared" si="3"/>
        <v>4422.8843729999999</v>
      </c>
      <c r="K39" s="3">
        <v>48044</v>
      </c>
      <c r="L39" s="3">
        <f t="shared" si="4"/>
        <v>4458.4831999999997</v>
      </c>
      <c r="M39" s="3">
        <v>49485</v>
      </c>
      <c r="N39" s="3">
        <f t="shared" si="5"/>
        <v>3993.4394999999995</v>
      </c>
      <c r="O39" s="3">
        <f t="shared" si="7"/>
        <v>50969.55</v>
      </c>
      <c r="P39" s="3">
        <f t="shared" si="6"/>
        <v>3557.6745900000001</v>
      </c>
      <c r="Q39" s="3"/>
      <c r="R39" s="3"/>
      <c r="S39" s="9" t="s">
        <v>83</v>
      </c>
      <c r="T39" s="1" t="s">
        <v>77</v>
      </c>
      <c r="V39" s="1">
        <v>902.5</v>
      </c>
      <c r="W39" s="1">
        <v>74.62</v>
      </c>
      <c r="X39" t="s">
        <v>75</v>
      </c>
      <c r="Y39" s="1">
        <v>2.8</v>
      </c>
      <c r="Z39" s="1">
        <v>8.27</v>
      </c>
      <c r="AA39" s="5">
        <f t="shared" si="9"/>
        <v>988.18999999999994</v>
      </c>
      <c r="AB39" s="5">
        <v>110</v>
      </c>
      <c r="AC39" s="6">
        <v>25</v>
      </c>
      <c r="AD39" s="6">
        <v>10</v>
      </c>
      <c r="AE39" s="6">
        <v>3</v>
      </c>
      <c r="AF39" s="6">
        <v>11</v>
      </c>
      <c r="AG39" s="7" t="s">
        <v>95</v>
      </c>
    </row>
    <row r="40" spans="1:33" x14ac:dyDescent="0.25">
      <c r="A40" s="2" t="s">
        <v>162</v>
      </c>
      <c r="B40" s="2" t="s">
        <v>116</v>
      </c>
      <c r="C40" s="10"/>
      <c r="D40" s="3"/>
      <c r="E40" s="3"/>
      <c r="F40" s="3">
        <v>45000</v>
      </c>
      <c r="G40" s="3"/>
      <c r="H40" s="3">
        <f t="shared" si="1"/>
        <v>4374</v>
      </c>
      <c r="I40" s="3">
        <f t="shared" si="2"/>
        <v>45900</v>
      </c>
      <c r="J40" s="3">
        <f t="shared" si="3"/>
        <v>4310.01</v>
      </c>
      <c r="K40" s="3">
        <v>47268</v>
      </c>
      <c r="L40" s="3">
        <f t="shared" si="4"/>
        <v>4386.4703999999992</v>
      </c>
      <c r="M40" s="3">
        <v>49158</v>
      </c>
      <c r="N40" s="3">
        <f t="shared" si="5"/>
        <v>3967.0505999999996</v>
      </c>
      <c r="O40" s="3">
        <f t="shared" si="7"/>
        <v>50632.74</v>
      </c>
      <c r="P40" s="3">
        <f t="shared" si="6"/>
        <v>3534.1652519999998</v>
      </c>
      <c r="Q40" s="3"/>
      <c r="R40" s="3"/>
      <c r="S40" s="9" t="s">
        <v>83</v>
      </c>
      <c r="T40" s="1" t="s">
        <v>77</v>
      </c>
      <c r="AA40" s="5"/>
      <c r="AB40" s="5"/>
      <c r="AC40" s="6">
        <v>15</v>
      </c>
      <c r="AD40" s="6">
        <v>10</v>
      </c>
      <c r="AE40" s="6">
        <v>3</v>
      </c>
      <c r="AF40" s="6">
        <v>11</v>
      </c>
      <c r="AG40" s="7" t="s">
        <v>95</v>
      </c>
    </row>
    <row r="41" spans="1:33" x14ac:dyDescent="0.25">
      <c r="A41" s="2" t="s">
        <v>188</v>
      </c>
      <c r="B41" s="2" t="s">
        <v>116</v>
      </c>
      <c r="E41" s="4"/>
      <c r="F41" s="3"/>
      <c r="G41" s="3"/>
      <c r="H41" s="3"/>
      <c r="I41" s="3">
        <v>40000</v>
      </c>
      <c r="J41" s="3">
        <f>SUM(I41*0.0939)</f>
        <v>3756</v>
      </c>
      <c r="K41" s="3">
        <v>41600</v>
      </c>
      <c r="L41" s="3">
        <f>SUM(K41*0.0928)</f>
        <v>3860.4799999999996</v>
      </c>
      <c r="M41" s="3">
        <v>43264</v>
      </c>
      <c r="N41" s="3">
        <f>SUM(M41*0.0807)</f>
        <v>3491.4047999999998</v>
      </c>
      <c r="O41" s="3">
        <v>49000</v>
      </c>
      <c r="P41" s="3">
        <f>SUM(O41*0.0698)</f>
        <v>3420.2000000000003</v>
      </c>
      <c r="Q41" s="4"/>
      <c r="R41" s="4"/>
      <c r="S41" s="9" t="s">
        <v>83</v>
      </c>
      <c r="T41" s="1" t="s">
        <v>74</v>
      </c>
      <c r="AC41" s="6">
        <v>10</v>
      </c>
      <c r="AD41" s="6">
        <v>10</v>
      </c>
      <c r="AE41" s="6">
        <v>3</v>
      </c>
      <c r="AF41" s="6">
        <v>11</v>
      </c>
      <c r="AG41" s="7" t="s">
        <v>95</v>
      </c>
    </row>
    <row r="42" spans="1:33" x14ac:dyDescent="0.25">
      <c r="A42" s="2" t="s">
        <v>63</v>
      </c>
      <c r="B42" s="2" t="s">
        <v>124</v>
      </c>
      <c r="C42" s="10" t="s">
        <v>11</v>
      </c>
      <c r="D42" s="3">
        <v>41847.769999999997</v>
      </c>
      <c r="E42" s="3">
        <v>43103.199999999997</v>
      </c>
      <c r="F42" s="3">
        <v>45281.599999999999</v>
      </c>
      <c r="G42" s="3" t="e">
        <f>+#REF!*1.03</f>
        <v>#REF!</v>
      </c>
      <c r="H42" s="3">
        <f>SUM(F42*0.0972)</f>
        <v>4401.3715199999997</v>
      </c>
      <c r="I42" s="3">
        <f>SUM(F42*1.02)</f>
        <v>46187.231999999996</v>
      </c>
      <c r="J42" s="3">
        <f>SUM(I42*0.0939)</f>
        <v>4336.9810847999997</v>
      </c>
      <c r="K42" s="3">
        <v>46880</v>
      </c>
      <c r="L42" s="3">
        <f>SUM(K42*0.0928)</f>
        <v>4350.4639999999999</v>
      </c>
      <c r="M42" s="3">
        <v>47817</v>
      </c>
      <c r="N42" s="3">
        <f>SUM(M42*0.0807)</f>
        <v>3858.8318999999997</v>
      </c>
      <c r="O42" s="3">
        <f t="shared" si="7"/>
        <v>49251.51</v>
      </c>
      <c r="P42" s="3">
        <f t="shared" si="6"/>
        <v>3437.7553980000002</v>
      </c>
      <c r="Q42" s="3"/>
      <c r="R42" s="3"/>
      <c r="S42" s="9" t="s">
        <v>83</v>
      </c>
      <c r="T42" s="1" t="s">
        <v>78</v>
      </c>
      <c r="U42" s="1">
        <v>891.19</v>
      </c>
      <c r="W42" s="1">
        <v>69.92</v>
      </c>
      <c r="X42" t="s">
        <v>75</v>
      </c>
      <c r="Y42" s="1">
        <v>2.8</v>
      </c>
      <c r="Z42" s="1">
        <v>8.18</v>
      </c>
      <c r="AA42" s="5">
        <f>(U42+V42+W42+Y42+Z42)</f>
        <v>972.08999999999992</v>
      </c>
      <c r="AB42" s="5">
        <v>205</v>
      </c>
      <c r="AC42" s="6">
        <v>20</v>
      </c>
      <c r="AD42" s="6">
        <v>10</v>
      </c>
      <c r="AE42" s="6">
        <v>3</v>
      </c>
      <c r="AF42" s="6">
        <v>11</v>
      </c>
      <c r="AG42" s="7" t="s">
        <v>95</v>
      </c>
    </row>
    <row r="43" spans="1:33" x14ac:dyDescent="0.25">
      <c r="A43" s="2" t="s">
        <v>219</v>
      </c>
      <c r="B43" s="2" t="s">
        <v>220</v>
      </c>
      <c r="C43" s="10"/>
      <c r="D43" s="3"/>
      <c r="E43" s="3"/>
      <c r="F43" s="3"/>
      <c r="G43" s="3"/>
      <c r="H43" s="3"/>
      <c r="I43" s="3"/>
      <c r="J43" s="3"/>
      <c r="K43" s="3">
        <v>45000</v>
      </c>
      <c r="L43" s="3">
        <f>SUM(K43*0.0928)</f>
        <v>4176</v>
      </c>
      <c r="M43" s="3">
        <v>47500</v>
      </c>
      <c r="N43" s="3">
        <f t="shared" ref="N43:N53" si="10">SUM(M43*0.0807)</f>
        <v>3833.2499999999995</v>
      </c>
      <c r="O43" s="3">
        <f t="shared" si="7"/>
        <v>48925</v>
      </c>
      <c r="P43" s="3">
        <f t="shared" si="6"/>
        <v>3414.9650000000001</v>
      </c>
      <c r="Q43" s="3"/>
      <c r="R43" s="3"/>
      <c r="S43" s="9" t="s">
        <v>83</v>
      </c>
      <c r="T43" s="1" t="s">
        <v>74</v>
      </c>
      <c r="AA43" s="5"/>
      <c r="AB43" s="5"/>
      <c r="AC43" s="6">
        <v>15</v>
      </c>
      <c r="AD43" s="6">
        <v>10</v>
      </c>
      <c r="AE43" s="6">
        <v>3</v>
      </c>
      <c r="AF43" s="6">
        <v>11</v>
      </c>
      <c r="AG43" s="7" t="s">
        <v>95</v>
      </c>
    </row>
    <row r="44" spans="1:33" x14ac:dyDescent="0.25">
      <c r="A44" s="2" t="s">
        <v>237</v>
      </c>
      <c r="B44" s="2" t="s">
        <v>238</v>
      </c>
      <c r="C44" s="10"/>
      <c r="D44" s="3"/>
      <c r="E44" s="3"/>
      <c r="F44" s="3"/>
      <c r="G44" s="3"/>
      <c r="H44" s="3"/>
      <c r="I44" s="3"/>
      <c r="J44" s="3"/>
      <c r="K44" s="3"/>
      <c r="L44" s="3"/>
      <c r="M44" s="3">
        <v>47500</v>
      </c>
      <c r="N44" s="3">
        <f t="shared" si="10"/>
        <v>3833.2499999999995</v>
      </c>
      <c r="O44" s="3">
        <f t="shared" si="7"/>
        <v>48925</v>
      </c>
      <c r="P44" s="3">
        <f t="shared" si="6"/>
        <v>3414.9650000000001</v>
      </c>
      <c r="Q44" s="3"/>
      <c r="R44" s="3"/>
      <c r="S44" s="9" t="s">
        <v>83</v>
      </c>
      <c r="T44" s="1" t="s">
        <v>77</v>
      </c>
      <c r="AA44" s="5"/>
      <c r="AB44" s="5"/>
      <c r="AC44" s="6">
        <v>10</v>
      </c>
      <c r="AD44" s="6">
        <v>10</v>
      </c>
      <c r="AE44" s="6">
        <v>3</v>
      </c>
      <c r="AF44" s="6">
        <v>11</v>
      </c>
      <c r="AG44" s="7" t="s">
        <v>95</v>
      </c>
    </row>
    <row r="45" spans="1:33" x14ac:dyDescent="0.25">
      <c r="A45" s="2" t="s">
        <v>233</v>
      </c>
      <c r="B45" s="2" t="s">
        <v>234</v>
      </c>
      <c r="C45" s="10"/>
      <c r="D45" s="3"/>
      <c r="E45" s="3"/>
      <c r="F45" s="3"/>
      <c r="G45" s="3"/>
      <c r="H45" s="3"/>
      <c r="I45" s="3"/>
      <c r="J45" s="3"/>
      <c r="K45" s="3"/>
      <c r="L45" s="3"/>
      <c r="M45" s="3">
        <v>47500</v>
      </c>
      <c r="N45" s="3">
        <f t="shared" si="10"/>
        <v>3833.2499999999995</v>
      </c>
      <c r="O45" s="3">
        <f t="shared" si="7"/>
        <v>48925</v>
      </c>
      <c r="P45" s="3">
        <f t="shared" si="6"/>
        <v>3414.9650000000001</v>
      </c>
      <c r="Q45" s="3"/>
      <c r="R45" s="3"/>
      <c r="S45" s="9" t="s">
        <v>83</v>
      </c>
      <c r="T45" s="1" t="s">
        <v>77</v>
      </c>
      <c r="AA45" s="5"/>
      <c r="AB45" s="5"/>
      <c r="AC45" s="6">
        <v>10</v>
      </c>
      <c r="AD45" s="6">
        <v>10</v>
      </c>
      <c r="AE45" s="6">
        <v>3</v>
      </c>
      <c r="AF45" s="6">
        <v>11</v>
      </c>
      <c r="AG45" s="7" t="s">
        <v>95</v>
      </c>
    </row>
    <row r="46" spans="1:33" x14ac:dyDescent="0.25">
      <c r="A46" s="2" t="s">
        <v>163</v>
      </c>
      <c r="B46" s="2" t="s">
        <v>132</v>
      </c>
      <c r="C46" s="10"/>
      <c r="D46" s="3"/>
      <c r="E46" s="3"/>
      <c r="F46" s="3">
        <v>42500</v>
      </c>
      <c r="G46" s="3"/>
      <c r="H46" s="3">
        <f>SUM(F46*0.0972)</f>
        <v>4131</v>
      </c>
      <c r="I46" s="3">
        <v>42783.33</v>
      </c>
      <c r="J46" s="3">
        <f t="shared" ref="J46:J54" si="11">SUM(I46*0.0939)</f>
        <v>4017.354687</v>
      </c>
      <c r="K46" s="3">
        <v>44075</v>
      </c>
      <c r="L46" s="3">
        <f t="shared" ref="L46:L54" si="12">SUM(K46*0.0928)</f>
        <v>4090.16</v>
      </c>
      <c r="M46" s="3">
        <v>47500</v>
      </c>
      <c r="N46" s="3">
        <f t="shared" si="10"/>
        <v>3833.2499999999995</v>
      </c>
      <c r="O46" s="3">
        <f t="shared" si="7"/>
        <v>48925</v>
      </c>
      <c r="P46" s="3">
        <f t="shared" si="6"/>
        <v>3414.9650000000001</v>
      </c>
      <c r="Q46" s="3"/>
      <c r="R46" s="3"/>
      <c r="S46" s="9" t="s">
        <v>83</v>
      </c>
      <c r="T46" s="1" t="s">
        <v>74</v>
      </c>
      <c r="AA46" s="5"/>
      <c r="AB46" s="5"/>
      <c r="AC46" s="6">
        <v>10</v>
      </c>
      <c r="AD46" s="6">
        <v>10</v>
      </c>
      <c r="AE46" s="6">
        <v>3</v>
      </c>
      <c r="AF46" s="6">
        <v>11</v>
      </c>
      <c r="AG46" s="7" t="s">
        <v>95</v>
      </c>
    </row>
    <row r="47" spans="1:33" x14ac:dyDescent="0.25">
      <c r="A47" s="2" t="s">
        <v>209</v>
      </c>
      <c r="B47" s="2" t="s">
        <v>130</v>
      </c>
      <c r="C47" s="10"/>
      <c r="D47" s="3"/>
      <c r="E47" s="3"/>
      <c r="F47" s="3"/>
      <c r="G47" s="3"/>
      <c r="H47" s="3"/>
      <c r="I47" s="3">
        <v>42000</v>
      </c>
      <c r="J47" s="3">
        <f t="shared" si="11"/>
        <v>3943.7999999999997</v>
      </c>
      <c r="K47" s="3">
        <v>42420</v>
      </c>
      <c r="L47" s="3">
        <f t="shared" si="12"/>
        <v>3936.5759999999996</v>
      </c>
      <c r="M47" s="3">
        <v>47500</v>
      </c>
      <c r="N47" s="3">
        <f t="shared" si="10"/>
        <v>3833.2499999999995</v>
      </c>
      <c r="O47" s="3">
        <f t="shared" si="7"/>
        <v>48925</v>
      </c>
      <c r="P47" s="3">
        <f t="shared" si="6"/>
        <v>3414.9650000000001</v>
      </c>
      <c r="Q47" s="3"/>
      <c r="R47" s="3"/>
      <c r="S47" s="9" t="s">
        <v>83</v>
      </c>
      <c r="T47" s="1" t="s">
        <v>77</v>
      </c>
      <c r="AA47" s="5"/>
      <c r="AB47" s="5"/>
      <c r="AC47" s="6">
        <v>10</v>
      </c>
      <c r="AD47" s="6">
        <v>10</v>
      </c>
      <c r="AE47" s="6">
        <v>3</v>
      </c>
      <c r="AF47" s="6">
        <v>11</v>
      </c>
      <c r="AG47" s="7" t="s">
        <v>95</v>
      </c>
    </row>
    <row r="48" spans="1:33" x14ac:dyDescent="0.25">
      <c r="A48" s="2" t="s">
        <v>165</v>
      </c>
      <c r="B48" s="2" t="s">
        <v>128</v>
      </c>
      <c r="C48" s="10"/>
      <c r="D48" s="3"/>
      <c r="E48" s="3"/>
      <c r="F48" s="3">
        <v>40000</v>
      </c>
      <c r="G48" s="3"/>
      <c r="H48" s="3">
        <f>SUM(F48*0.0972)</f>
        <v>3888</v>
      </c>
      <c r="I48" s="3">
        <f>SUM(F48*1.02)</f>
        <v>40800</v>
      </c>
      <c r="J48" s="3">
        <f t="shared" si="11"/>
        <v>3831.12</v>
      </c>
      <c r="K48" s="3">
        <v>42864</v>
      </c>
      <c r="L48" s="3">
        <f t="shared" si="12"/>
        <v>3977.7791999999999</v>
      </c>
      <c r="M48" s="3">
        <v>47500</v>
      </c>
      <c r="N48" s="3">
        <f t="shared" si="10"/>
        <v>3833.2499999999995</v>
      </c>
      <c r="O48" s="3">
        <f t="shared" si="7"/>
        <v>48925</v>
      </c>
      <c r="P48" s="3">
        <f t="shared" si="6"/>
        <v>3414.9650000000001</v>
      </c>
      <c r="Q48" s="3"/>
      <c r="R48" s="3"/>
      <c r="S48" s="9" t="s">
        <v>83</v>
      </c>
      <c r="T48" s="1" t="s">
        <v>77</v>
      </c>
      <c r="AA48" s="5"/>
      <c r="AC48" s="6">
        <v>15</v>
      </c>
      <c r="AD48" s="6">
        <v>10</v>
      </c>
      <c r="AE48" s="6">
        <v>3</v>
      </c>
      <c r="AF48" s="6">
        <v>11</v>
      </c>
      <c r="AG48" s="7" t="s">
        <v>95</v>
      </c>
    </row>
    <row r="49" spans="1:33" x14ac:dyDescent="0.25">
      <c r="A49" s="2" t="s">
        <v>207</v>
      </c>
      <c r="B49" s="2" t="s">
        <v>208</v>
      </c>
      <c r="C49" s="10"/>
      <c r="D49" s="3"/>
      <c r="E49" s="3"/>
      <c r="F49" s="3"/>
      <c r="G49" s="3"/>
      <c r="H49" s="3"/>
      <c r="I49" s="3">
        <v>40000</v>
      </c>
      <c r="J49" s="3">
        <f t="shared" si="11"/>
        <v>3756</v>
      </c>
      <c r="K49" s="3">
        <f>SUM(I49*1.02)</f>
        <v>40800</v>
      </c>
      <c r="L49" s="3">
        <f t="shared" si="12"/>
        <v>3786.24</v>
      </c>
      <c r="M49" s="3">
        <v>47500</v>
      </c>
      <c r="N49" s="3">
        <f t="shared" si="10"/>
        <v>3833.2499999999995</v>
      </c>
      <c r="O49" s="3">
        <f t="shared" si="7"/>
        <v>48925</v>
      </c>
      <c r="P49" s="3">
        <f t="shared" si="6"/>
        <v>3414.9650000000001</v>
      </c>
      <c r="Q49" s="3"/>
      <c r="R49" s="3"/>
      <c r="S49" s="9" t="s">
        <v>83</v>
      </c>
      <c r="T49" s="1" t="s">
        <v>74</v>
      </c>
      <c r="AA49" s="5"/>
      <c r="AC49" s="6">
        <v>10</v>
      </c>
      <c r="AD49" s="6">
        <v>10</v>
      </c>
      <c r="AE49" s="6">
        <v>3</v>
      </c>
      <c r="AF49" s="6">
        <v>11</v>
      </c>
      <c r="AG49" s="7" t="s">
        <v>95</v>
      </c>
    </row>
    <row r="50" spans="1:33" x14ac:dyDescent="0.25">
      <c r="A50" s="2" t="s">
        <v>211</v>
      </c>
      <c r="B50" s="2" t="s">
        <v>128</v>
      </c>
      <c r="E50" s="4"/>
      <c r="F50" s="3"/>
      <c r="G50" s="3"/>
      <c r="H50" s="3"/>
      <c r="I50" s="3">
        <v>40000</v>
      </c>
      <c r="J50" s="3">
        <f t="shared" si="11"/>
        <v>3756</v>
      </c>
      <c r="K50" s="3">
        <v>40400</v>
      </c>
      <c r="L50" s="3">
        <f t="shared" si="12"/>
        <v>3749.12</v>
      </c>
      <c r="M50" s="3">
        <v>47500</v>
      </c>
      <c r="N50" s="3">
        <f t="shared" si="10"/>
        <v>3833.2499999999995</v>
      </c>
      <c r="O50" s="3">
        <f t="shared" si="7"/>
        <v>48925</v>
      </c>
      <c r="P50" s="3">
        <f t="shared" si="6"/>
        <v>3414.9650000000001</v>
      </c>
      <c r="Q50" s="4"/>
      <c r="R50" s="4"/>
      <c r="S50" s="9" t="s">
        <v>83</v>
      </c>
      <c r="T50" s="1" t="s">
        <v>226</v>
      </c>
      <c r="AC50" s="6">
        <v>10</v>
      </c>
      <c r="AD50" s="6">
        <v>10</v>
      </c>
      <c r="AE50" s="6">
        <v>3</v>
      </c>
      <c r="AF50" s="6">
        <v>11</v>
      </c>
      <c r="AG50" s="7" t="s">
        <v>95</v>
      </c>
    </row>
    <row r="51" spans="1:33" x14ac:dyDescent="0.25">
      <c r="A51" s="2" t="s">
        <v>214</v>
      </c>
      <c r="B51" s="2" t="s">
        <v>215</v>
      </c>
      <c r="C51" s="10"/>
      <c r="D51" s="3"/>
      <c r="E51" s="3"/>
      <c r="F51" s="3"/>
      <c r="G51" s="3"/>
      <c r="H51" s="3"/>
      <c r="I51" s="3">
        <v>36750.06</v>
      </c>
      <c r="J51" s="3">
        <f t="shared" si="11"/>
        <v>3450.8306339999995</v>
      </c>
      <c r="K51" s="3">
        <v>38220</v>
      </c>
      <c r="L51" s="3">
        <f t="shared" si="12"/>
        <v>3546.8159999999998</v>
      </c>
      <c r="M51" s="3">
        <v>47500</v>
      </c>
      <c r="N51" s="3">
        <f t="shared" si="10"/>
        <v>3833.2499999999995</v>
      </c>
      <c r="O51" s="3">
        <f t="shared" si="7"/>
        <v>48925</v>
      </c>
      <c r="P51" s="3">
        <f t="shared" si="6"/>
        <v>3414.9650000000001</v>
      </c>
      <c r="Q51" s="3"/>
      <c r="R51" s="3"/>
      <c r="S51" s="9" t="s">
        <v>83</v>
      </c>
      <c r="T51" s="1" t="s">
        <v>74</v>
      </c>
      <c r="AA51" s="5"/>
      <c r="AC51" s="6">
        <v>10</v>
      </c>
      <c r="AD51" s="6">
        <v>10</v>
      </c>
      <c r="AE51" s="6">
        <v>3</v>
      </c>
      <c r="AF51" s="6">
        <v>11</v>
      </c>
      <c r="AG51" s="7" t="s">
        <v>95</v>
      </c>
    </row>
    <row r="52" spans="1:33" x14ac:dyDescent="0.25">
      <c r="A52" s="2" t="s">
        <v>242</v>
      </c>
      <c r="B52" s="2" t="s">
        <v>243</v>
      </c>
      <c r="C52" s="10"/>
      <c r="D52" s="3"/>
      <c r="E52" s="3"/>
      <c r="F52" s="3"/>
      <c r="G52" s="3"/>
      <c r="H52" s="3"/>
      <c r="I52" s="3"/>
      <c r="J52" s="3"/>
      <c r="K52" s="3"/>
      <c r="L52" s="3"/>
      <c r="M52" s="3">
        <v>47500</v>
      </c>
      <c r="N52" s="3">
        <f t="shared" si="10"/>
        <v>3833.2499999999995</v>
      </c>
      <c r="O52" s="3">
        <f t="shared" si="7"/>
        <v>48925</v>
      </c>
      <c r="P52" s="3">
        <f t="shared" si="6"/>
        <v>3414.9650000000001</v>
      </c>
      <c r="Q52" s="3"/>
      <c r="R52" s="3"/>
      <c r="S52" s="9" t="s">
        <v>83</v>
      </c>
      <c r="T52" s="1" t="s">
        <v>227</v>
      </c>
      <c r="AA52" s="5"/>
      <c r="AC52" s="6">
        <v>10</v>
      </c>
      <c r="AD52" s="6">
        <v>10</v>
      </c>
      <c r="AE52" s="6">
        <v>3</v>
      </c>
      <c r="AF52" s="6">
        <v>11</v>
      </c>
      <c r="AG52" s="7" t="s">
        <v>95</v>
      </c>
    </row>
    <row r="53" spans="1:33" x14ac:dyDescent="0.25">
      <c r="A53" s="2" t="s">
        <v>249</v>
      </c>
      <c r="B53" s="2" t="s">
        <v>169</v>
      </c>
      <c r="C53" s="10"/>
      <c r="D53" s="3"/>
      <c r="E53" s="3"/>
      <c r="F53" s="3"/>
      <c r="G53" s="3"/>
      <c r="H53" s="3"/>
      <c r="I53" s="3"/>
      <c r="J53" s="3"/>
      <c r="K53" s="3"/>
      <c r="L53" s="3"/>
      <c r="M53" s="3">
        <v>47500</v>
      </c>
      <c r="N53" s="3">
        <f t="shared" si="10"/>
        <v>3833.2499999999995</v>
      </c>
      <c r="O53" s="3">
        <f t="shared" si="7"/>
        <v>48925</v>
      </c>
      <c r="P53" s="3">
        <f t="shared" si="6"/>
        <v>3414.9650000000001</v>
      </c>
      <c r="Q53" s="3"/>
      <c r="R53" s="3"/>
      <c r="S53" s="9" t="s">
        <v>83</v>
      </c>
      <c r="T53" s="1" t="s">
        <v>76</v>
      </c>
      <c r="AA53" s="5"/>
      <c r="AC53" s="6">
        <v>10</v>
      </c>
      <c r="AD53" s="6">
        <v>10</v>
      </c>
      <c r="AE53" s="6">
        <v>3</v>
      </c>
      <c r="AF53" s="6">
        <v>11</v>
      </c>
      <c r="AG53" s="7" t="s">
        <v>95</v>
      </c>
    </row>
    <row r="54" spans="1:33" x14ac:dyDescent="0.25">
      <c r="A54" s="2" t="s">
        <v>19</v>
      </c>
      <c r="B54" s="2" t="s">
        <v>134</v>
      </c>
      <c r="C54" s="10" t="s">
        <v>12</v>
      </c>
      <c r="D54" s="3">
        <v>33280</v>
      </c>
      <c r="E54" s="3">
        <v>36400</v>
      </c>
      <c r="F54" s="3">
        <v>40770.5</v>
      </c>
      <c r="G54" s="3" t="e">
        <f>+#REF!*1.03</f>
        <v>#REF!</v>
      </c>
      <c r="H54" s="3">
        <f>SUM(F54*0.0972)</f>
        <v>3962.8925999999997</v>
      </c>
      <c r="I54" s="3">
        <f>SUM(F54*1.02)</f>
        <v>41585.910000000003</v>
      </c>
      <c r="J54" s="3">
        <f t="shared" si="11"/>
        <v>3904.9169490000004</v>
      </c>
      <c r="K54" s="3">
        <v>44114</v>
      </c>
      <c r="L54" s="3">
        <f t="shared" si="12"/>
        <v>4093.7791999999995</v>
      </c>
      <c r="M54" s="3">
        <v>45437</v>
      </c>
      <c r="N54" s="3">
        <f t="shared" si="5"/>
        <v>3666.7658999999999</v>
      </c>
      <c r="O54" s="3">
        <f t="shared" si="7"/>
        <v>46800.11</v>
      </c>
      <c r="P54" s="3">
        <f t="shared" si="6"/>
        <v>3266.6476780000003</v>
      </c>
      <c r="Q54" s="3"/>
      <c r="R54" s="3"/>
      <c r="S54" s="9" t="s">
        <v>83</v>
      </c>
      <c r="T54" s="1" t="s">
        <v>74</v>
      </c>
      <c r="U54" s="3"/>
      <c r="V54" s="1">
        <v>902.5</v>
      </c>
      <c r="W54" s="1">
        <v>74.62</v>
      </c>
      <c r="X54" t="s">
        <v>75</v>
      </c>
      <c r="Y54" s="1">
        <v>2.8</v>
      </c>
      <c r="Z54" s="1">
        <v>6.49</v>
      </c>
      <c r="AA54" s="5">
        <f>(V54+W54+Y54+Z54)</f>
        <v>986.41</v>
      </c>
      <c r="AB54" s="5">
        <v>110</v>
      </c>
      <c r="AC54" s="6">
        <v>15</v>
      </c>
      <c r="AD54" s="6">
        <v>10</v>
      </c>
      <c r="AE54" s="6">
        <v>3</v>
      </c>
      <c r="AF54" s="6">
        <v>11</v>
      </c>
      <c r="AG54" s="7" t="s">
        <v>95</v>
      </c>
    </row>
    <row r="55" spans="1:33" x14ac:dyDescent="0.25">
      <c r="A55" s="2" t="s">
        <v>253</v>
      </c>
      <c r="B55" s="2" t="s">
        <v>254</v>
      </c>
      <c r="C55" s="1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45000</v>
      </c>
      <c r="P55" s="3">
        <f t="shared" si="6"/>
        <v>3141</v>
      </c>
      <c r="Q55" s="3"/>
      <c r="R55" s="3"/>
      <c r="S55" s="9" t="s">
        <v>83</v>
      </c>
      <c r="T55" s="1" t="s">
        <v>77</v>
      </c>
      <c r="U55" s="3"/>
      <c r="AA55" s="5"/>
      <c r="AB55" s="5"/>
      <c r="AC55" s="6">
        <v>10</v>
      </c>
      <c r="AD55" s="6">
        <v>10</v>
      </c>
      <c r="AE55" s="6">
        <v>3</v>
      </c>
      <c r="AF55" s="6">
        <v>11</v>
      </c>
      <c r="AG55" s="7" t="s">
        <v>95</v>
      </c>
    </row>
    <row r="56" spans="1:33" x14ac:dyDescent="0.25">
      <c r="A56" s="2" t="s">
        <v>18</v>
      </c>
      <c r="B56" s="2" t="s">
        <v>135</v>
      </c>
      <c r="C56" s="10" t="s">
        <v>12</v>
      </c>
      <c r="D56" s="3">
        <v>32530.76</v>
      </c>
      <c r="E56" s="3">
        <v>35880</v>
      </c>
      <c r="F56" s="3">
        <v>38157.39</v>
      </c>
      <c r="G56" s="3" t="e">
        <f>+#REF!*1.03</f>
        <v>#REF!</v>
      </c>
      <c r="H56" s="3">
        <f>SUM(F56*0.0972)</f>
        <v>3708.8983079999998</v>
      </c>
      <c r="I56" s="3">
        <f>SUM(F56*1.02)</f>
        <v>38920.537799999998</v>
      </c>
      <c r="J56" s="3">
        <f>SUM(I56*0.0939)</f>
        <v>3654.6384994199998</v>
      </c>
      <c r="K56" s="3">
        <v>40890</v>
      </c>
      <c r="L56" s="3">
        <f>SUM(K56*0.0928)</f>
        <v>3794.5919999999996</v>
      </c>
      <c r="M56" s="3">
        <v>42321</v>
      </c>
      <c r="N56" s="3">
        <f>SUM(M56*0.0807)</f>
        <v>3415.3046999999997</v>
      </c>
      <c r="O56" s="3">
        <f t="shared" ref="O56:O81" si="13">SUM(M56*1.03)</f>
        <v>43590.630000000005</v>
      </c>
      <c r="P56" s="3">
        <f t="shared" si="6"/>
        <v>3042.6259740000005</v>
      </c>
      <c r="Q56" s="3"/>
      <c r="R56" s="3"/>
      <c r="S56" s="9" t="s">
        <v>83</v>
      </c>
      <c r="T56" s="1" t="s">
        <v>77</v>
      </c>
      <c r="V56" s="1">
        <v>472.19</v>
      </c>
      <c r="W56" s="1">
        <v>39.630000000000003</v>
      </c>
      <c r="X56" t="s">
        <v>75</v>
      </c>
      <c r="Y56" s="1">
        <v>2.8</v>
      </c>
      <c r="Z56" s="1">
        <v>6.39</v>
      </c>
      <c r="AA56" s="5">
        <f>(V56+W56+Y56+Z56)</f>
        <v>521.01</v>
      </c>
      <c r="AB56" s="5">
        <v>50</v>
      </c>
      <c r="AC56" s="6">
        <v>20</v>
      </c>
      <c r="AD56" s="6">
        <v>10</v>
      </c>
      <c r="AE56" s="6">
        <v>3</v>
      </c>
      <c r="AF56" s="6">
        <v>11</v>
      </c>
      <c r="AG56" s="7" t="s">
        <v>95</v>
      </c>
    </row>
    <row r="57" spans="1:33" x14ac:dyDescent="0.25">
      <c r="A57" s="2" t="s">
        <v>187</v>
      </c>
      <c r="B57" s="2" t="s">
        <v>136</v>
      </c>
      <c r="C57" s="10"/>
      <c r="D57" s="3"/>
      <c r="E57" s="3"/>
      <c r="F57" s="3"/>
      <c r="G57" s="3"/>
      <c r="H57" s="3"/>
      <c r="I57" s="3">
        <v>40133.33</v>
      </c>
      <c r="J57" s="3">
        <f t="shared" ref="J57:J60" si="14">SUM(I57*0.0939)</f>
        <v>3768.519687</v>
      </c>
      <c r="K57" s="3">
        <v>41143</v>
      </c>
      <c r="L57" s="3">
        <f t="shared" ref="L57:L58" si="15">SUM(K57*0.0928)</f>
        <v>3818.0703999999996</v>
      </c>
      <c r="M57" s="3">
        <v>41965</v>
      </c>
      <c r="N57" s="3">
        <f t="shared" si="5"/>
        <v>3386.5754999999999</v>
      </c>
      <c r="O57" s="3">
        <f t="shared" si="13"/>
        <v>43223.950000000004</v>
      </c>
      <c r="P57" s="3">
        <f t="shared" si="6"/>
        <v>3017.0317100000002</v>
      </c>
      <c r="Q57" s="3"/>
      <c r="R57" s="3"/>
      <c r="S57" s="9" t="s">
        <v>83</v>
      </c>
      <c r="T57" s="1" t="s">
        <v>76</v>
      </c>
      <c r="AA57" s="5"/>
      <c r="AC57" s="6">
        <v>10</v>
      </c>
      <c r="AD57" s="6">
        <v>10</v>
      </c>
      <c r="AE57" s="6">
        <v>3</v>
      </c>
      <c r="AF57" s="6">
        <v>11</v>
      </c>
      <c r="AG57" s="7" t="s">
        <v>95</v>
      </c>
    </row>
    <row r="58" spans="1:33" x14ac:dyDescent="0.25">
      <c r="A58" s="2" t="s">
        <v>15</v>
      </c>
      <c r="B58" s="2" t="s">
        <v>138</v>
      </c>
      <c r="C58" s="10" t="s">
        <v>12</v>
      </c>
      <c r="D58" s="3">
        <v>31988.2</v>
      </c>
      <c r="E58" s="3">
        <v>35048</v>
      </c>
      <c r="F58" s="3">
        <v>37543.379999999997</v>
      </c>
      <c r="G58" s="3" t="e">
        <f>+#REF!*1.03</f>
        <v>#REF!</v>
      </c>
      <c r="H58" s="3">
        <f>SUM(F58*0.0972)</f>
        <v>3649.2165359999995</v>
      </c>
      <c r="I58" s="3">
        <f>SUM(F58*1.02)</f>
        <v>38294.247599999995</v>
      </c>
      <c r="J58" s="3">
        <f t="shared" si="14"/>
        <v>3595.8298496399993</v>
      </c>
      <c r="K58" s="3">
        <v>40427</v>
      </c>
      <c r="L58" s="3">
        <f t="shared" si="15"/>
        <v>3751.6255999999998</v>
      </c>
      <c r="M58" s="3">
        <v>41639</v>
      </c>
      <c r="N58" s="3">
        <f t="shared" si="5"/>
        <v>3360.2672999999995</v>
      </c>
      <c r="O58" s="3">
        <f t="shared" si="13"/>
        <v>42888.17</v>
      </c>
      <c r="P58" s="3">
        <f t="shared" si="6"/>
        <v>2993.5942660000001</v>
      </c>
      <c r="Q58" s="3"/>
      <c r="R58" s="3"/>
      <c r="S58" s="9" t="s">
        <v>83</v>
      </c>
      <c r="T58" s="1" t="s">
        <v>76</v>
      </c>
      <c r="Y58" s="1">
        <v>2.8</v>
      </c>
      <c r="Z58" s="1">
        <v>6.2</v>
      </c>
      <c r="AA58" s="5">
        <f>(V58+W58+Y58+Z58)</f>
        <v>9</v>
      </c>
      <c r="AC58" s="6">
        <v>20</v>
      </c>
      <c r="AD58" s="6">
        <v>10</v>
      </c>
      <c r="AE58" s="6">
        <v>3</v>
      </c>
      <c r="AF58" s="6">
        <v>11</v>
      </c>
      <c r="AG58" s="7" t="s">
        <v>95</v>
      </c>
    </row>
    <row r="59" spans="1:33" x14ac:dyDescent="0.25">
      <c r="A59" s="2" t="s">
        <v>31</v>
      </c>
      <c r="B59" s="2" t="s">
        <v>118</v>
      </c>
      <c r="C59" s="10" t="s">
        <v>13</v>
      </c>
      <c r="D59" s="3">
        <v>34166.129999999997</v>
      </c>
      <c r="E59" s="3">
        <v>35020.28</v>
      </c>
      <c r="F59" s="3">
        <v>37062.69</v>
      </c>
      <c r="G59" s="3" t="e">
        <f>+#REF!*1.03</f>
        <v>#REF!</v>
      </c>
      <c r="H59" s="3">
        <f t="shared" ref="H59:H60" si="16">SUM(F59*0.0972)</f>
        <v>3602.4934680000001</v>
      </c>
      <c r="I59" s="3">
        <f>SUM(F59*1.02)</f>
        <v>37803.943800000001</v>
      </c>
      <c r="J59" s="3">
        <f t="shared" si="14"/>
        <v>3549.7903228199998</v>
      </c>
      <c r="K59" s="3">
        <v>40106</v>
      </c>
      <c r="L59" s="3">
        <f>SUM(K59*0.0928)</f>
        <v>3721.8367999999996</v>
      </c>
      <c r="M59" s="3">
        <v>41309</v>
      </c>
      <c r="N59" s="3">
        <f t="shared" si="5"/>
        <v>3333.6362999999997</v>
      </c>
      <c r="O59" s="3">
        <f t="shared" si="13"/>
        <v>42548.270000000004</v>
      </c>
      <c r="P59" s="3">
        <f t="shared" si="6"/>
        <v>2969.8692460000002</v>
      </c>
      <c r="Q59" s="3"/>
      <c r="R59" s="3"/>
      <c r="S59" s="9" t="s">
        <v>83</v>
      </c>
      <c r="T59" s="1" t="s">
        <v>80</v>
      </c>
      <c r="U59" s="1">
        <v>741.59</v>
      </c>
      <c r="W59" s="1">
        <v>39.630000000000003</v>
      </c>
      <c r="X59" t="s">
        <v>75</v>
      </c>
      <c r="Y59" s="1">
        <v>2.8</v>
      </c>
      <c r="Z59" s="1">
        <v>6.67</v>
      </c>
      <c r="AA59" s="5">
        <f>(U59+V59+W59+Y59+Z59)</f>
        <v>790.68999999999994</v>
      </c>
      <c r="AB59" s="5">
        <v>175</v>
      </c>
      <c r="AC59" s="6">
        <v>20</v>
      </c>
      <c r="AD59" s="6">
        <v>10</v>
      </c>
      <c r="AE59" s="6">
        <v>3</v>
      </c>
      <c r="AF59" s="6">
        <v>11</v>
      </c>
      <c r="AG59" s="7" t="s">
        <v>95</v>
      </c>
    </row>
    <row r="60" spans="1:33" x14ac:dyDescent="0.25">
      <c r="A60" s="2" t="s">
        <v>183</v>
      </c>
      <c r="B60" s="2" t="s">
        <v>118</v>
      </c>
      <c r="E60" s="4"/>
      <c r="F60" s="3">
        <v>27539.200000000001</v>
      </c>
      <c r="G60" s="3"/>
      <c r="H60" s="3">
        <f t="shared" si="16"/>
        <v>2676.8102399999998</v>
      </c>
      <c r="I60" s="3">
        <v>37999.94</v>
      </c>
      <c r="J60" s="3">
        <f t="shared" si="14"/>
        <v>3568.1943660000002</v>
      </c>
      <c r="K60" s="3">
        <v>39140</v>
      </c>
      <c r="L60" s="3">
        <f t="shared" si="4"/>
        <v>3632.1919999999996</v>
      </c>
      <c r="M60" s="3">
        <v>40509</v>
      </c>
      <c r="N60" s="3">
        <f t="shared" si="5"/>
        <v>3269.0762999999997</v>
      </c>
      <c r="O60" s="3">
        <f t="shared" si="13"/>
        <v>41724.270000000004</v>
      </c>
      <c r="P60" s="3">
        <f t="shared" si="6"/>
        <v>2912.3540460000004</v>
      </c>
      <c r="Q60" s="4"/>
      <c r="R60" s="4"/>
      <c r="S60" s="9" t="s">
        <v>83</v>
      </c>
      <c r="T60" s="1" t="s">
        <v>77</v>
      </c>
      <c r="AC60" s="7">
        <v>15</v>
      </c>
      <c r="AD60" s="6">
        <v>10</v>
      </c>
      <c r="AE60" s="6">
        <v>3</v>
      </c>
      <c r="AF60" s="6">
        <v>11</v>
      </c>
      <c r="AG60" s="7" t="s">
        <v>95</v>
      </c>
    </row>
    <row r="61" spans="1:33" x14ac:dyDescent="0.25">
      <c r="A61" s="2" t="s">
        <v>147</v>
      </c>
      <c r="B61" s="2" t="s">
        <v>131</v>
      </c>
      <c r="C61" s="10"/>
      <c r="D61" s="3"/>
      <c r="E61" s="3"/>
      <c r="F61" s="3">
        <v>34278.400000000001</v>
      </c>
      <c r="G61" s="3" t="e">
        <f>+#REF!*1.03</f>
        <v>#REF!</v>
      </c>
      <c r="H61" s="3">
        <f>SUM(F61*0.0972)</f>
        <v>3331.8604799999998</v>
      </c>
      <c r="I61" s="3">
        <f>SUM(F61*1.02)</f>
        <v>34963.968000000001</v>
      </c>
      <c r="J61" s="3">
        <f>SUM(I61*0.0939)</f>
        <v>3283.1165952000001</v>
      </c>
      <c r="K61" s="3">
        <v>36911</v>
      </c>
      <c r="L61" s="3">
        <f>SUM(K61*0.0928)</f>
        <v>3425.3407999999999</v>
      </c>
      <c r="M61" s="3">
        <v>39832</v>
      </c>
      <c r="N61" s="3">
        <f>SUM(M61*0.0807)</f>
        <v>3214.4423999999999</v>
      </c>
      <c r="O61" s="3">
        <f t="shared" si="13"/>
        <v>41026.959999999999</v>
      </c>
      <c r="P61" s="3">
        <f t="shared" si="6"/>
        <v>2863.6818079999998</v>
      </c>
      <c r="Q61" s="3"/>
      <c r="R61" s="3"/>
      <c r="S61" s="9" t="s">
        <v>83</v>
      </c>
      <c r="T61" s="1" t="s">
        <v>77</v>
      </c>
      <c r="AA61" s="5"/>
      <c r="AC61" s="6">
        <v>15</v>
      </c>
      <c r="AD61" s="6">
        <v>10</v>
      </c>
      <c r="AE61" s="6">
        <v>3</v>
      </c>
      <c r="AF61" s="6">
        <v>11</v>
      </c>
      <c r="AG61" s="7" t="s">
        <v>95</v>
      </c>
    </row>
    <row r="62" spans="1:33" x14ac:dyDescent="0.25">
      <c r="A62" s="2" t="s">
        <v>82</v>
      </c>
      <c r="B62" s="2" t="s">
        <v>133</v>
      </c>
      <c r="C62" s="10" t="s">
        <v>10</v>
      </c>
      <c r="D62" s="3"/>
      <c r="E62" s="3"/>
      <c r="F62" s="3">
        <v>36049.94</v>
      </c>
      <c r="G62" s="3" t="e">
        <f>+#REF!*1.03</f>
        <v>#REF!</v>
      </c>
      <c r="H62" s="3">
        <f t="shared" si="1"/>
        <v>3504.0541680000001</v>
      </c>
      <c r="I62" s="3">
        <f t="shared" si="2"/>
        <v>36770.938800000004</v>
      </c>
      <c r="J62" s="3">
        <f t="shared" si="3"/>
        <v>3452.7911533200004</v>
      </c>
      <c r="K62" s="3">
        <v>38256</v>
      </c>
      <c r="L62" s="3">
        <f t="shared" si="4"/>
        <v>3550.1567999999997</v>
      </c>
      <c r="M62" s="3">
        <v>39403</v>
      </c>
      <c r="N62" s="3">
        <f t="shared" si="5"/>
        <v>3179.8220999999999</v>
      </c>
      <c r="O62" s="3">
        <f t="shared" si="13"/>
        <v>40585.090000000004</v>
      </c>
      <c r="P62" s="3">
        <f t="shared" si="6"/>
        <v>2832.8392820000004</v>
      </c>
      <c r="Q62" s="3"/>
      <c r="R62" s="3"/>
      <c r="S62" s="9" t="s">
        <v>83</v>
      </c>
      <c r="T62" s="1" t="s">
        <v>77</v>
      </c>
      <c r="AA62" s="5"/>
      <c r="AC62" s="6">
        <v>15</v>
      </c>
      <c r="AD62" s="6">
        <v>10</v>
      </c>
      <c r="AE62" s="6">
        <v>3</v>
      </c>
      <c r="AF62" s="6">
        <v>11</v>
      </c>
      <c r="AG62" s="7" t="s">
        <v>95</v>
      </c>
    </row>
    <row r="63" spans="1:33" x14ac:dyDescent="0.25">
      <c r="A63" s="2" t="s">
        <v>166</v>
      </c>
      <c r="B63" s="2" t="s">
        <v>167</v>
      </c>
      <c r="C63" s="10"/>
      <c r="D63" s="3"/>
      <c r="E63" s="3"/>
      <c r="F63" s="3">
        <v>36049.94</v>
      </c>
      <c r="G63" s="3" t="e">
        <f>+#REF!*1.03</f>
        <v>#REF!</v>
      </c>
      <c r="H63" s="3">
        <f t="shared" si="1"/>
        <v>3504.0541680000001</v>
      </c>
      <c r="I63" s="3">
        <f t="shared" si="2"/>
        <v>36770.938800000004</v>
      </c>
      <c r="J63" s="3">
        <f t="shared" si="3"/>
        <v>3452.7911533200004</v>
      </c>
      <c r="K63" s="3">
        <v>38256</v>
      </c>
      <c r="L63" s="3">
        <f t="shared" si="4"/>
        <v>3550.1567999999997</v>
      </c>
      <c r="M63" s="3">
        <v>39403</v>
      </c>
      <c r="N63" s="3">
        <f t="shared" si="5"/>
        <v>3179.8220999999999</v>
      </c>
      <c r="O63" s="3">
        <f t="shared" si="13"/>
        <v>40585.090000000004</v>
      </c>
      <c r="P63" s="3">
        <f t="shared" si="6"/>
        <v>2832.8392820000004</v>
      </c>
      <c r="Q63" s="3"/>
      <c r="R63" s="3"/>
      <c r="S63" s="9" t="s">
        <v>83</v>
      </c>
      <c r="T63" s="1" t="s">
        <v>79</v>
      </c>
      <c r="AA63" s="5"/>
      <c r="AC63" s="6">
        <v>15</v>
      </c>
      <c r="AD63" s="6">
        <v>10</v>
      </c>
      <c r="AE63" s="6">
        <v>3</v>
      </c>
      <c r="AF63" s="6">
        <v>11</v>
      </c>
      <c r="AG63" s="7" t="s">
        <v>95</v>
      </c>
    </row>
    <row r="64" spans="1:33" x14ac:dyDescent="0.25">
      <c r="A64" s="2" t="s">
        <v>148</v>
      </c>
      <c r="B64" s="2" t="s">
        <v>139</v>
      </c>
      <c r="E64" s="4">
        <f ca="1">SUM(E59:E71)</f>
        <v>65922.66</v>
      </c>
      <c r="F64" s="3">
        <v>32136</v>
      </c>
      <c r="G64" s="3" t="e">
        <f>+#REF!*1.03</f>
        <v>#REF!</v>
      </c>
      <c r="H64" s="3">
        <f>SUM(F64*0.0972)</f>
        <v>3123.6191999999996</v>
      </c>
      <c r="I64" s="3">
        <f>SUM(F64*1.02)</f>
        <v>32778.720000000001</v>
      </c>
      <c r="J64" s="3">
        <f>SUM(I64*0.0939)</f>
        <v>3077.9218080000001</v>
      </c>
      <c r="K64" s="3">
        <v>34605</v>
      </c>
      <c r="L64" s="3">
        <f>SUM(K64*0.0928)</f>
        <v>3211.3439999999996</v>
      </c>
      <c r="M64" s="3">
        <v>38000</v>
      </c>
      <c r="N64" s="3">
        <f>SUM(M64*0.0807)</f>
        <v>3066.6</v>
      </c>
      <c r="O64" s="3">
        <f t="shared" si="13"/>
        <v>39140</v>
      </c>
      <c r="P64" s="3">
        <f t="shared" si="6"/>
        <v>2731.9720000000002</v>
      </c>
      <c r="Q64" s="4"/>
      <c r="R64" s="4"/>
      <c r="S64" s="9" t="s">
        <v>83</v>
      </c>
      <c r="T64" s="1" t="s">
        <v>79</v>
      </c>
      <c r="AC64" s="6">
        <v>15</v>
      </c>
      <c r="AD64" s="6">
        <v>10</v>
      </c>
      <c r="AE64" s="6">
        <v>3</v>
      </c>
      <c r="AF64" s="6">
        <v>11</v>
      </c>
      <c r="AG64" s="7" t="s">
        <v>95</v>
      </c>
    </row>
    <row r="65" spans="1:33" x14ac:dyDescent="0.25">
      <c r="A65" s="2" t="s">
        <v>174</v>
      </c>
      <c r="B65" s="2" t="s">
        <v>175</v>
      </c>
      <c r="C65" s="10"/>
      <c r="D65" s="3"/>
      <c r="E65" s="3"/>
      <c r="F65" s="3">
        <v>33425.599999999999</v>
      </c>
      <c r="G65" s="3"/>
      <c r="H65" s="3">
        <f t="shared" si="1"/>
        <v>3248.9683199999995</v>
      </c>
      <c r="I65" s="3">
        <f t="shared" si="2"/>
        <v>34094.112000000001</v>
      </c>
      <c r="J65" s="3">
        <f t="shared" si="3"/>
        <v>3201.4371167999998</v>
      </c>
      <c r="K65" s="3">
        <v>35473</v>
      </c>
      <c r="L65" s="3">
        <f t="shared" si="4"/>
        <v>3291.8943999999997</v>
      </c>
      <c r="M65" s="3">
        <v>36537</v>
      </c>
      <c r="N65" s="3">
        <f t="shared" si="5"/>
        <v>2948.5358999999999</v>
      </c>
      <c r="O65" s="3">
        <f t="shared" si="13"/>
        <v>37633.11</v>
      </c>
      <c r="P65" s="3">
        <f t="shared" si="6"/>
        <v>2626.7910780000002</v>
      </c>
      <c r="Q65" s="3"/>
      <c r="R65" s="3"/>
      <c r="S65" s="9" t="s">
        <v>83</v>
      </c>
      <c r="T65" s="1" t="s">
        <v>77</v>
      </c>
      <c r="AA65" s="5"/>
      <c r="AC65" s="6">
        <v>15</v>
      </c>
      <c r="AD65" s="6">
        <v>10</v>
      </c>
      <c r="AE65" s="6">
        <v>3</v>
      </c>
      <c r="AF65" s="6">
        <v>11</v>
      </c>
      <c r="AG65" s="7" t="s">
        <v>95</v>
      </c>
    </row>
    <row r="66" spans="1:33" x14ac:dyDescent="0.25">
      <c r="A66" s="2" t="s">
        <v>246</v>
      </c>
      <c r="B66" s="2" t="s">
        <v>247</v>
      </c>
      <c r="C66" s="10"/>
      <c r="D66" s="3"/>
      <c r="E66" s="3"/>
      <c r="F66" s="3"/>
      <c r="G66" s="3"/>
      <c r="H66" s="3"/>
      <c r="I66" s="3"/>
      <c r="J66" s="3"/>
      <c r="K66" s="3"/>
      <c r="L66" s="3"/>
      <c r="M66" s="3">
        <v>36400</v>
      </c>
      <c r="N66" s="3">
        <f t="shared" si="5"/>
        <v>2937.4799999999996</v>
      </c>
      <c r="O66" s="3">
        <f t="shared" si="13"/>
        <v>37492</v>
      </c>
      <c r="P66" s="3">
        <f t="shared" si="6"/>
        <v>2616.9416000000001</v>
      </c>
      <c r="Q66" s="3"/>
      <c r="R66" s="3"/>
      <c r="S66" s="9" t="s">
        <v>83</v>
      </c>
      <c r="T66" s="1" t="s">
        <v>76</v>
      </c>
      <c r="AA66" s="5"/>
      <c r="AC66" s="6">
        <v>10</v>
      </c>
      <c r="AD66" s="6">
        <v>10</v>
      </c>
      <c r="AE66" s="6">
        <v>3</v>
      </c>
      <c r="AF66" s="6">
        <v>11</v>
      </c>
      <c r="AG66" s="7" t="s">
        <v>95</v>
      </c>
    </row>
    <row r="67" spans="1:33" x14ac:dyDescent="0.25">
      <c r="A67" s="2" t="s">
        <v>221</v>
      </c>
      <c r="B67" s="2" t="s">
        <v>116</v>
      </c>
      <c r="C67" s="10"/>
      <c r="D67" s="3"/>
      <c r="E67" s="3"/>
      <c r="F67" s="3"/>
      <c r="G67" s="3"/>
      <c r="H67" s="3"/>
      <c r="I67" s="3"/>
      <c r="J67" s="3"/>
      <c r="K67" s="3">
        <v>35000</v>
      </c>
      <c r="L67" s="3">
        <f t="shared" si="4"/>
        <v>3248</v>
      </c>
      <c r="M67" s="3">
        <v>36050</v>
      </c>
      <c r="N67" s="3">
        <f t="shared" si="5"/>
        <v>2909.2349999999997</v>
      </c>
      <c r="O67" s="3">
        <f t="shared" si="13"/>
        <v>37131.5</v>
      </c>
      <c r="P67" s="3">
        <f t="shared" si="6"/>
        <v>2591.7786999999998</v>
      </c>
      <c r="Q67" s="3"/>
      <c r="R67" s="3"/>
      <c r="S67" s="9" t="s">
        <v>83</v>
      </c>
      <c r="T67" s="1" t="s">
        <v>77</v>
      </c>
      <c r="AA67" s="5"/>
      <c r="AC67" s="6">
        <v>10</v>
      </c>
      <c r="AD67" s="6">
        <v>10</v>
      </c>
      <c r="AE67" s="6">
        <v>3</v>
      </c>
      <c r="AF67" s="6">
        <v>11</v>
      </c>
      <c r="AG67" s="7" t="s">
        <v>95</v>
      </c>
    </row>
    <row r="68" spans="1:33" x14ac:dyDescent="0.25">
      <c r="A68" s="2" t="s">
        <v>29</v>
      </c>
      <c r="B68" s="2" t="s">
        <v>118</v>
      </c>
      <c r="C68" s="10" t="s">
        <v>13</v>
      </c>
      <c r="D68" s="3">
        <v>30296.45</v>
      </c>
      <c r="E68" s="3">
        <v>30902.38</v>
      </c>
      <c r="F68" s="3">
        <v>32136</v>
      </c>
      <c r="G68" s="3" t="e">
        <f>+#REF!*1.03</f>
        <v>#REF!</v>
      </c>
      <c r="H68" s="3">
        <f>SUM(F68*0.0972)</f>
        <v>3123.6191999999996</v>
      </c>
      <c r="I68" s="3">
        <f>SUM(F68*1.02)</f>
        <v>32778.720000000001</v>
      </c>
      <c r="J68" s="3">
        <f>SUM(I68*0.0939)</f>
        <v>3077.9218080000001</v>
      </c>
      <c r="K68" s="3">
        <v>34434</v>
      </c>
      <c r="L68" s="3">
        <f>SUM(K68*0.0928)</f>
        <v>3195.4751999999999</v>
      </c>
      <c r="M68" s="3">
        <v>35700</v>
      </c>
      <c r="N68" s="3">
        <f>SUM(M68*0.0807)</f>
        <v>2880.99</v>
      </c>
      <c r="O68" s="3">
        <f t="shared" si="13"/>
        <v>36771</v>
      </c>
      <c r="P68" s="3">
        <f t="shared" si="6"/>
        <v>2566.6158</v>
      </c>
      <c r="Q68" s="3"/>
      <c r="R68" s="3"/>
      <c r="S68" s="9" t="s">
        <v>83</v>
      </c>
      <c r="T68" s="1" t="s">
        <v>79</v>
      </c>
      <c r="V68" s="1">
        <v>472.19</v>
      </c>
      <c r="W68" s="1">
        <v>39.630000000000003</v>
      </c>
      <c r="X68" t="s">
        <v>75</v>
      </c>
      <c r="Y68" s="1">
        <v>2.8</v>
      </c>
      <c r="Z68" s="1">
        <v>5.83</v>
      </c>
      <c r="AA68" s="5">
        <f>(V68+W68+Y68+Z68)</f>
        <v>520.45000000000005</v>
      </c>
      <c r="AB68" s="5">
        <v>50</v>
      </c>
      <c r="AC68" s="6">
        <v>15</v>
      </c>
      <c r="AD68" s="6">
        <v>10</v>
      </c>
      <c r="AE68" s="6">
        <v>3</v>
      </c>
      <c r="AF68" s="6">
        <v>11</v>
      </c>
      <c r="AG68" s="7" t="s">
        <v>95</v>
      </c>
    </row>
    <row r="69" spans="1:33" x14ac:dyDescent="0.25">
      <c r="A69" s="2" t="s">
        <v>240</v>
      </c>
      <c r="B69" s="2" t="s">
        <v>241</v>
      </c>
      <c r="C69" s="10"/>
      <c r="D69" s="3"/>
      <c r="E69" s="3"/>
      <c r="F69" s="3"/>
      <c r="G69" s="3"/>
      <c r="H69" s="3"/>
      <c r="I69" s="3"/>
      <c r="J69" s="3"/>
      <c r="K69" s="3"/>
      <c r="L69" s="3"/>
      <c r="M69" s="3">
        <v>35360</v>
      </c>
      <c r="N69" s="3">
        <f>SUM(M69*0.0807)</f>
        <v>2853.5519999999997</v>
      </c>
      <c r="O69" s="3">
        <f t="shared" si="13"/>
        <v>36420.800000000003</v>
      </c>
      <c r="P69" s="3">
        <f t="shared" si="6"/>
        <v>2542.1718400000004</v>
      </c>
      <c r="Q69" s="3"/>
      <c r="R69" s="3"/>
      <c r="S69" s="9" t="s">
        <v>83</v>
      </c>
      <c r="T69" s="1" t="s">
        <v>226</v>
      </c>
      <c r="AA69" s="5"/>
      <c r="AB69" s="5"/>
      <c r="AC69" s="6">
        <v>10</v>
      </c>
      <c r="AD69" s="6">
        <v>10</v>
      </c>
      <c r="AE69" s="6">
        <v>3</v>
      </c>
      <c r="AF69" s="6">
        <v>11</v>
      </c>
      <c r="AG69" s="7" t="s">
        <v>95</v>
      </c>
    </row>
    <row r="70" spans="1:33" x14ac:dyDescent="0.25">
      <c r="A70" s="2" t="s">
        <v>250</v>
      </c>
      <c r="B70" s="2" t="s">
        <v>241</v>
      </c>
      <c r="C70" s="10"/>
      <c r="D70" s="3"/>
      <c r="E70" s="3"/>
      <c r="F70" s="3"/>
      <c r="G70" s="3"/>
      <c r="H70" s="3"/>
      <c r="I70" s="3"/>
      <c r="J70" s="3"/>
      <c r="K70" s="3"/>
      <c r="L70" s="3"/>
      <c r="M70" s="3">
        <v>36360</v>
      </c>
      <c r="N70" s="3">
        <f>SUM(M70*0.0807)</f>
        <v>2934.252</v>
      </c>
      <c r="O70" s="3">
        <f t="shared" si="13"/>
        <v>37450.800000000003</v>
      </c>
      <c r="P70" s="3">
        <f t="shared" ref="P70:P81" si="17">SUM(O70*0.0698)</f>
        <v>2614.0658400000002</v>
      </c>
      <c r="Q70" s="3"/>
      <c r="R70" s="3"/>
      <c r="S70" s="9" t="s">
        <v>83</v>
      </c>
      <c r="T70" s="1" t="s">
        <v>77</v>
      </c>
      <c r="AA70" s="5"/>
      <c r="AB70" s="5"/>
      <c r="AC70" s="6">
        <v>10</v>
      </c>
      <c r="AD70" s="6">
        <v>10</v>
      </c>
      <c r="AE70" s="6">
        <v>3</v>
      </c>
      <c r="AF70" s="6">
        <v>11</v>
      </c>
      <c r="AG70" s="7" t="s">
        <v>95</v>
      </c>
    </row>
    <row r="71" spans="1:33" x14ac:dyDescent="0.25">
      <c r="A71" s="2" t="s">
        <v>235</v>
      </c>
      <c r="B71" s="2" t="s">
        <v>236</v>
      </c>
      <c r="C71" s="10"/>
      <c r="D71" s="3"/>
      <c r="E71" s="3"/>
      <c r="F71" s="3"/>
      <c r="G71" s="3"/>
      <c r="H71" s="3"/>
      <c r="I71" s="3"/>
      <c r="J71" s="3"/>
      <c r="K71" s="3"/>
      <c r="L71" s="3"/>
      <c r="M71" s="3">
        <v>35000</v>
      </c>
      <c r="N71" s="3">
        <f t="shared" si="5"/>
        <v>2824.5</v>
      </c>
      <c r="O71" s="3">
        <f t="shared" si="13"/>
        <v>36050</v>
      </c>
      <c r="P71" s="3">
        <f t="shared" si="17"/>
        <v>2516.29</v>
      </c>
      <c r="Q71" s="3"/>
      <c r="R71" s="3"/>
      <c r="S71" s="9" t="s">
        <v>83</v>
      </c>
      <c r="T71" s="1" t="s">
        <v>74</v>
      </c>
      <c r="AA71" s="5"/>
      <c r="AC71" s="6">
        <v>10</v>
      </c>
      <c r="AD71" s="6">
        <v>10</v>
      </c>
      <c r="AE71" s="6">
        <v>3</v>
      </c>
      <c r="AF71" s="6">
        <v>11</v>
      </c>
      <c r="AG71" s="7" t="s">
        <v>95</v>
      </c>
    </row>
    <row r="72" spans="1:33" x14ac:dyDescent="0.25">
      <c r="A72" s="2" t="s">
        <v>176</v>
      </c>
      <c r="B72" s="2" t="s">
        <v>118</v>
      </c>
      <c r="E72" s="4"/>
      <c r="F72" s="3">
        <v>31761.599999999999</v>
      </c>
      <c r="G72" s="3"/>
      <c r="H72" s="3">
        <f t="shared" si="1"/>
        <v>3087.2275199999999</v>
      </c>
      <c r="I72" s="3">
        <f t="shared" si="2"/>
        <v>32396.831999999999</v>
      </c>
      <c r="J72" s="3">
        <f t="shared" si="3"/>
        <v>3042.0625247999997</v>
      </c>
      <c r="K72" s="3">
        <v>34030</v>
      </c>
      <c r="L72" s="3">
        <f t="shared" si="4"/>
        <v>3157.9839999999999</v>
      </c>
      <c r="M72" s="3">
        <v>35000</v>
      </c>
      <c r="N72" s="3">
        <f t="shared" si="5"/>
        <v>2824.5</v>
      </c>
      <c r="O72" s="3">
        <f t="shared" si="13"/>
        <v>36050</v>
      </c>
      <c r="P72" s="3">
        <f t="shared" si="17"/>
        <v>2516.29</v>
      </c>
      <c r="Q72" s="4"/>
      <c r="R72" s="4"/>
      <c r="S72" s="9" t="s">
        <v>83</v>
      </c>
      <c r="T72" s="1" t="s">
        <v>77</v>
      </c>
      <c r="AC72" s="6">
        <v>15</v>
      </c>
      <c r="AD72" s="6">
        <v>10</v>
      </c>
      <c r="AE72" s="6">
        <v>3</v>
      </c>
      <c r="AF72" s="6">
        <v>11</v>
      </c>
      <c r="AG72" s="7" t="s">
        <v>95</v>
      </c>
    </row>
    <row r="73" spans="1:33" x14ac:dyDescent="0.25">
      <c r="A73" s="2" t="s">
        <v>177</v>
      </c>
      <c r="B73" s="2" t="s">
        <v>178</v>
      </c>
      <c r="E73" s="4"/>
      <c r="F73" s="3">
        <v>30160</v>
      </c>
      <c r="G73" s="3"/>
      <c r="H73" s="3">
        <f>SUM(F73*0.0972)</f>
        <v>2931.5519999999997</v>
      </c>
      <c r="I73" s="3">
        <v>30712.93</v>
      </c>
      <c r="J73" s="3">
        <f>SUM(I73*0.0939)</f>
        <v>2883.9441269999998</v>
      </c>
      <c r="K73" s="3">
        <v>31951</v>
      </c>
      <c r="L73" s="3">
        <f>SUM(K73*0.0928)</f>
        <v>2965.0527999999999</v>
      </c>
      <c r="M73" s="3">
        <v>35000</v>
      </c>
      <c r="N73" s="3">
        <f t="shared" si="5"/>
        <v>2824.5</v>
      </c>
      <c r="O73" s="3">
        <f t="shared" si="13"/>
        <v>36050</v>
      </c>
      <c r="P73" s="3">
        <f t="shared" si="17"/>
        <v>2516.29</v>
      </c>
      <c r="Q73" s="4"/>
      <c r="R73" s="4"/>
      <c r="S73" s="9" t="s">
        <v>83</v>
      </c>
      <c r="T73" s="1" t="s">
        <v>74</v>
      </c>
      <c r="AC73" s="6">
        <v>15</v>
      </c>
      <c r="AD73" s="6">
        <v>10</v>
      </c>
      <c r="AE73" s="6">
        <v>3</v>
      </c>
      <c r="AF73" s="6">
        <v>11</v>
      </c>
      <c r="AG73" s="7" t="s">
        <v>95</v>
      </c>
    </row>
    <row r="74" spans="1:33" x14ac:dyDescent="0.25">
      <c r="A74" s="2" t="s">
        <v>224</v>
      </c>
      <c r="B74" s="2" t="s">
        <v>118</v>
      </c>
      <c r="E74" s="4"/>
      <c r="F74" s="3"/>
      <c r="G74" s="3"/>
      <c r="H74" s="3"/>
      <c r="I74" s="3"/>
      <c r="J74" s="3"/>
      <c r="K74" s="3">
        <v>35000</v>
      </c>
      <c r="L74" s="3">
        <f>SUM(K74*0.0928)</f>
        <v>3248</v>
      </c>
      <c r="M74" s="3">
        <v>35000</v>
      </c>
      <c r="N74" s="3">
        <f t="shared" ref="N74:N76" si="18">SUM(M74*0.0807)</f>
        <v>2824.5</v>
      </c>
      <c r="O74" s="3">
        <f t="shared" si="13"/>
        <v>36050</v>
      </c>
      <c r="P74" s="3">
        <f t="shared" si="17"/>
        <v>2516.29</v>
      </c>
      <c r="Q74" s="4"/>
      <c r="R74" s="4"/>
      <c r="S74" s="9" t="s">
        <v>83</v>
      </c>
      <c r="T74" s="1" t="s">
        <v>76</v>
      </c>
      <c r="AC74" s="6">
        <v>10</v>
      </c>
      <c r="AD74" s="6">
        <v>10</v>
      </c>
      <c r="AE74" s="6">
        <v>3</v>
      </c>
      <c r="AF74" s="6">
        <v>11</v>
      </c>
      <c r="AG74" s="7" t="s">
        <v>95</v>
      </c>
    </row>
    <row r="75" spans="1:33" x14ac:dyDescent="0.25">
      <c r="A75" s="2" t="s">
        <v>179</v>
      </c>
      <c r="B75" s="2" t="s">
        <v>118</v>
      </c>
      <c r="E75" s="4"/>
      <c r="F75" s="3">
        <v>29328</v>
      </c>
      <c r="G75" s="3"/>
      <c r="H75" s="3">
        <f>SUM(F75*0.0972)</f>
        <v>2850.6815999999999</v>
      </c>
      <c r="I75" s="3">
        <v>30804</v>
      </c>
      <c r="J75" s="3">
        <f>SUM(I75*0.0939)</f>
        <v>2892.4955999999997</v>
      </c>
      <c r="K75" s="3">
        <v>31421</v>
      </c>
      <c r="L75" s="3">
        <f t="shared" si="4"/>
        <v>2915.8687999999997</v>
      </c>
      <c r="M75" s="3">
        <v>35000</v>
      </c>
      <c r="N75" s="3">
        <f t="shared" si="18"/>
        <v>2824.5</v>
      </c>
      <c r="O75" s="3">
        <f t="shared" si="13"/>
        <v>36050</v>
      </c>
      <c r="P75" s="3">
        <f t="shared" si="17"/>
        <v>2516.29</v>
      </c>
      <c r="Q75" s="4"/>
      <c r="R75" s="4"/>
      <c r="S75" s="9" t="s">
        <v>83</v>
      </c>
      <c r="T75" s="1" t="s">
        <v>79</v>
      </c>
      <c r="AC75" s="6">
        <v>15</v>
      </c>
      <c r="AD75" s="6">
        <v>10</v>
      </c>
      <c r="AE75" s="6">
        <v>3</v>
      </c>
      <c r="AF75" s="6">
        <v>11</v>
      </c>
      <c r="AG75" s="7" t="s">
        <v>95</v>
      </c>
    </row>
    <row r="76" spans="1:33" x14ac:dyDescent="0.25">
      <c r="A76" s="2" t="s">
        <v>181</v>
      </c>
      <c r="B76" s="2" t="s">
        <v>120</v>
      </c>
      <c r="E76" s="4"/>
      <c r="F76" s="3">
        <v>28537.599999999999</v>
      </c>
      <c r="G76" s="3"/>
      <c r="H76" s="3">
        <f t="shared" si="1"/>
        <v>2773.8547199999998</v>
      </c>
      <c r="I76" s="3">
        <v>30500</v>
      </c>
      <c r="J76" s="3">
        <f t="shared" ref="J76:J79" si="19">SUM(I76*0.0939)</f>
        <v>2863.95</v>
      </c>
      <c r="K76" s="3">
        <v>31110</v>
      </c>
      <c r="L76" s="3">
        <f t="shared" ref="L76:L79" si="20">SUM(K76*0.0928)</f>
        <v>2887.0079999999998</v>
      </c>
      <c r="M76" s="3">
        <v>35000</v>
      </c>
      <c r="N76" s="3">
        <f t="shared" si="18"/>
        <v>2824.5</v>
      </c>
      <c r="O76" s="3">
        <f t="shared" si="13"/>
        <v>36050</v>
      </c>
      <c r="P76" s="3">
        <f t="shared" si="17"/>
        <v>2516.29</v>
      </c>
      <c r="Q76" s="4"/>
      <c r="R76" s="4"/>
      <c r="S76" s="9" t="s">
        <v>83</v>
      </c>
      <c r="T76" s="1" t="s">
        <v>227</v>
      </c>
      <c r="AC76" s="6">
        <v>15</v>
      </c>
      <c r="AD76" s="6">
        <v>10</v>
      </c>
      <c r="AE76" s="6">
        <v>3</v>
      </c>
      <c r="AF76" s="6">
        <v>11</v>
      </c>
      <c r="AG76" s="7" t="s">
        <v>95</v>
      </c>
    </row>
    <row r="77" spans="1:33" x14ac:dyDescent="0.25">
      <c r="A77" s="2" t="s">
        <v>184</v>
      </c>
      <c r="B77" s="2" t="s">
        <v>118</v>
      </c>
      <c r="E77" s="4"/>
      <c r="F77" s="3">
        <v>26540.799999999999</v>
      </c>
      <c r="G77" s="3"/>
      <c r="H77" s="3">
        <f t="shared" si="1"/>
        <v>2579.7657599999998</v>
      </c>
      <c r="I77" s="3">
        <v>30500</v>
      </c>
      <c r="J77" s="3">
        <f t="shared" si="19"/>
        <v>2863.95</v>
      </c>
      <c r="K77" s="3">
        <f t="shared" ref="K77" si="21">SUM(I77*1.02)</f>
        <v>31110</v>
      </c>
      <c r="L77" s="3">
        <f t="shared" si="20"/>
        <v>2887.0079999999998</v>
      </c>
      <c r="M77" s="3">
        <v>35000</v>
      </c>
      <c r="N77" s="3">
        <f t="shared" ref="N77:N81" si="22">SUM(M77*0.0807)</f>
        <v>2824.5</v>
      </c>
      <c r="O77" s="3">
        <f t="shared" si="13"/>
        <v>36050</v>
      </c>
      <c r="P77" s="3">
        <f t="shared" si="17"/>
        <v>2516.29</v>
      </c>
      <c r="Q77" s="4"/>
      <c r="R77" s="4"/>
      <c r="S77" s="9" t="s">
        <v>83</v>
      </c>
      <c r="T77" s="1" t="s">
        <v>79</v>
      </c>
      <c r="AC77" s="7">
        <v>15</v>
      </c>
      <c r="AD77" s="6">
        <v>10</v>
      </c>
      <c r="AE77" s="6">
        <v>3</v>
      </c>
      <c r="AF77" s="6">
        <v>11</v>
      </c>
      <c r="AG77" s="7" t="s">
        <v>95</v>
      </c>
    </row>
    <row r="78" spans="1:33" x14ac:dyDescent="0.25">
      <c r="A78" s="2" t="s">
        <v>248</v>
      </c>
      <c r="B78" s="2" t="s">
        <v>118</v>
      </c>
      <c r="E78" s="4"/>
      <c r="F78" s="3"/>
      <c r="G78" s="3"/>
      <c r="H78" s="3"/>
      <c r="I78" s="3"/>
      <c r="J78" s="3"/>
      <c r="K78" s="3"/>
      <c r="L78" s="3"/>
      <c r="M78" s="3">
        <v>35000</v>
      </c>
      <c r="N78" s="3">
        <f t="shared" si="22"/>
        <v>2824.5</v>
      </c>
      <c r="O78" s="3">
        <f t="shared" si="13"/>
        <v>36050</v>
      </c>
      <c r="P78" s="3">
        <f t="shared" si="17"/>
        <v>2516.29</v>
      </c>
      <c r="Q78" s="4"/>
      <c r="R78" s="4"/>
      <c r="S78" s="9" t="s">
        <v>83</v>
      </c>
      <c r="T78" s="1" t="s">
        <v>77</v>
      </c>
      <c r="AC78" s="7">
        <v>10</v>
      </c>
      <c r="AD78" s="6">
        <v>10</v>
      </c>
      <c r="AE78" s="6">
        <v>3</v>
      </c>
      <c r="AF78" s="6">
        <v>11</v>
      </c>
      <c r="AG78" s="7" t="s">
        <v>95</v>
      </c>
    </row>
    <row r="79" spans="1:33" x14ac:dyDescent="0.25">
      <c r="A79" s="2" t="s">
        <v>185</v>
      </c>
      <c r="B79" s="2" t="s">
        <v>175</v>
      </c>
      <c r="E79" s="4"/>
      <c r="F79" s="3">
        <v>26478.400000000001</v>
      </c>
      <c r="G79" s="3"/>
      <c r="H79" s="3">
        <f t="shared" si="1"/>
        <v>2573.70048</v>
      </c>
      <c r="I79" s="3">
        <f t="shared" ref="I79" si="23">SUM(F79*1.02)</f>
        <v>27007.968000000001</v>
      </c>
      <c r="J79" s="3">
        <f t="shared" si="19"/>
        <v>2536.0481952</v>
      </c>
      <c r="K79" s="3">
        <v>28365</v>
      </c>
      <c r="L79" s="3">
        <f t="shared" si="20"/>
        <v>2632.2719999999999</v>
      </c>
      <c r="M79" s="3">
        <v>35000</v>
      </c>
      <c r="N79" s="3">
        <f t="shared" si="22"/>
        <v>2824.5</v>
      </c>
      <c r="O79" s="3">
        <f t="shared" si="13"/>
        <v>36050</v>
      </c>
      <c r="P79" s="3">
        <f t="shared" si="17"/>
        <v>2516.29</v>
      </c>
      <c r="Q79" s="4"/>
      <c r="R79" s="4"/>
      <c r="S79" s="9" t="s">
        <v>83</v>
      </c>
      <c r="T79" s="1" t="s">
        <v>77</v>
      </c>
      <c r="AC79" s="7">
        <v>15</v>
      </c>
      <c r="AD79" s="6">
        <v>10</v>
      </c>
      <c r="AE79" s="6">
        <v>3</v>
      </c>
      <c r="AF79" s="6">
        <v>11</v>
      </c>
      <c r="AG79" s="7" t="s">
        <v>95</v>
      </c>
    </row>
    <row r="80" spans="1:33" x14ac:dyDescent="0.25">
      <c r="A80" s="2" t="s">
        <v>180</v>
      </c>
      <c r="B80" s="2" t="s">
        <v>251</v>
      </c>
      <c r="E80" s="4"/>
      <c r="F80" s="3"/>
      <c r="G80" s="3"/>
      <c r="H80" s="3"/>
      <c r="I80" s="3"/>
      <c r="J80" s="3"/>
      <c r="K80" s="3"/>
      <c r="L80" s="3"/>
      <c r="M80" s="3">
        <v>35000</v>
      </c>
      <c r="N80" s="3">
        <f t="shared" si="22"/>
        <v>2824.5</v>
      </c>
      <c r="O80" s="3">
        <f t="shared" si="13"/>
        <v>36050</v>
      </c>
      <c r="P80" s="3">
        <f t="shared" si="17"/>
        <v>2516.29</v>
      </c>
      <c r="Q80" s="4"/>
      <c r="R80" s="4"/>
      <c r="S80" s="9" t="s">
        <v>83</v>
      </c>
      <c r="T80" s="1" t="s">
        <v>77</v>
      </c>
      <c r="AC80" s="7">
        <v>10</v>
      </c>
      <c r="AD80" s="6">
        <v>10</v>
      </c>
      <c r="AE80" s="6">
        <v>3</v>
      </c>
      <c r="AF80" s="6">
        <v>11</v>
      </c>
      <c r="AG80" s="7" t="s">
        <v>95</v>
      </c>
    </row>
    <row r="81" spans="1:33" x14ac:dyDescent="0.25">
      <c r="A81" s="2" t="s">
        <v>252</v>
      </c>
      <c r="B81" s="2" t="s">
        <v>133</v>
      </c>
      <c r="E81" s="4"/>
      <c r="F81" s="3"/>
      <c r="G81" s="3"/>
      <c r="H81" s="3"/>
      <c r="I81" s="3"/>
      <c r="J81" s="3"/>
      <c r="K81" s="3"/>
      <c r="L81" s="3"/>
      <c r="M81" s="3">
        <v>35000</v>
      </c>
      <c r="N81" s="3">
        <f t="shared" si="22"/>
        <v>2824.5</v>
      </c>
      <c r="O81" s="3">
        <f t="shared" si="13"/>
        <v>36050</v>
      </c>
      <c r="P81" s="3">
        <f t="shared" si="17"/>
        <v>2516.29</v>
      </c>
      <c r="Q81" s="4"/>
      <c r="R81" s="4"/>
      <c r="S81" s="9" t="s">
        <v>83</v>
      </c>
      <c r="T81" s="1" t="s">
        <v>76</v>
      </c>
      <c r="AC81" s="7">
        <v>10</v>
      </c>
      <c r="AD81" s="6">
        <v>10</v>
      </c>
      <c r="AE81" s="6">
        <v>3</v>
      </c>
      <c r="AF81" s="6">
        <v>11</v>
      </c>
      <c r="AG81" s="7" t="s">
        <v>95</v>
      </c>
    </row>
    <row r="82" spans="1:33" x14ac:dyDescent="0.25">
      <c r="A82" s="2"/>
      <c r="B82" s="2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4"/>
      <c r="R82" s="4"/>
      <c r="S82" s="9"/>
    </row>
    <row r="83" spans="1:33" x14ac:dyDescent="0.25">
      <c r="A83" s="13" t="s">
        <v>194</v>
      </c>
      <c r="B83" s="2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4"/>
      <c r="R83" s="4" t="s">
        <v>146</v>
      </c>
      <c r="S83" s="9"/>
    </row>
    <row r="84" spans="1:33" x14ac:dyDescent="0.25">
      <c r="A84" s="2" t="s">
        <v>145</v>
      </c>
      <c r="B84" s="2" t="s">
        <v>210</v>
      </c>
      <c r="C84" s="10" t="s">
        <v>10</v>
      </c>
      <c r="D84" s="3">
        <v>41019.61</v>
      </c>
      <c r="E84" s="3">
        <v>42865.49</v>
      </c>
      <c r="F84" s="3">
        <v>45917.46</v>
      </c>
      <c r="G84" s="3" t="e">
        <f>+#REF!*1.03</f>
        <v>#REF!</v>
      </c>
      <c r="H84" s="3">
        <f>SUM(F84*0.0972)</f>
        <v>4463.1771119999994</v>
      </c>
      <c r="I84" s="3">
        <f>SUM(F84*1.02)</f>
        <v>46835.809200000003</v>
      </c>
      <c r="J84" s="3">
        <f>SUM(I84*0.0939)</f>
        <v>4397.8824838800001</v>
      </c>
      <c r="K84" s="3">
        <v>47772</v>
      </c>
      <c r="L84" s="3">
        <f>SUM(K84*0.0928)</f>
        <v>4433.2415999999994</v>
      </c>
      <c r="M84" s="3">
        <v>49205</v>
      </c>
      <c r="N84" s="3">
        <f>SUM(M84*0.0807)</f>
        <v>3970.8434999999995</v>
      </c>
      <c r="O84" s="3"/>
      <c r="P84" s="3"/>
      <c r="Q84" s="3"/>
      <c r="R84" s="3"/>
      <c r="S84" s="9" t="s">
        <v>83</v>
      </c>
      <c r="T84" s="1" t="s">
        <v>74</v>
      </c>
      <c r="V84" s="1">
        <v>472.19</v>
      </c>
      <c r="W84" s="1">
        <v>39.630000000000003</v>
      </c>
      <c r="X84" t="s">
        <v>75</v>
      </c>
      <c r="Y84" s="1">
        <v>2.8</v>
      </c>
      <c r="Z84" s="1">
        <v>8.08</v>
      </c>
      <c r="AA84" s="5">
        <f>(V84+W84+Y84+Z84)</f>
        <v>522.70000000000005</v>
      </c>
      <c r="AB84" s="5">
        <v>50</v>
      </c>
      <c r="AC84" s="6">
        <v>20</v>
      </c>
      <c r="AD84" s="6">
        <v>10</v>
      </c>
      <c r="AE84" s="6">
        <v>3</v>
      </c>
      <c r="AF84" s="6">
        <v>11</v>
      </c>
      <c r="AG84" s="7" t="s">
        <v>95</v>
      </c>
    </row>
    <row r="85" spans="1:33" x14ac:dyDescent="0.25">
      <c r="A85" s="2" t="s">
        <v>8</v>
      </c>
      <c r="B85" s="2" t="s">
        <v>102</v>
      </c>
      <c r="C85" s="10" t="s">
        <v>13</v>
      </c>
      <c r="D85" s="3">
        <v>104886.35</v>
      </c>
      <c r="E85" s="3">
        <v>108032.94</v>
      </c>
      <c r="F85" s="3">
        <v>114612.16</v>
      </c>
      <c r="G85" s="3" t="e">
        <f>+#REF!*1.03</f>
        <v>#REF!</v>
      </c>
      <c r="H85" s="3">
        <f t="shared" ref="H85:H92" si="24">SUM(F85*0.0972)</f>
        <v>11140.301952</v>
      </c>
      <c r="I85" s="3">
        <f>SUM(F85*1.02)</f>
        <v>116904.4032</v>
      </c>
      <c r="J85" s="3">
        <f t="shared" ref="J85:J93" si="25">SUM(I85*0.0939)</f>
        <v>10977.32346048</v>
      </c>
      <c r="K85" s="3">
        <v>119827</v>
      </c>
      <c r="L85" s="3">
        <f t="shared" ref="L85:L93" si="26">SUM(K85*0.0928)</f>
        <v>11119.945599999999</v>
      </c>
      <c r="M85" s="3">
        <v>124020</v>
      </c>
      <c r="N85" s="3">
        <f t="shared" ref="N85:N93" si="27">SUM(M85*0.0807)</f>
        <v>10008.413999999999</v>
      </c>
      <c r="O85" s="3"/>
      <c r="P85" s="3"/>
      <c r="Q85" s="3" t="s">
        <v>154</v>
      </c>
      <c r="R85" s="3">
        <v>2886</v>
      </c>
      <c r="S85" s="9" t="s">
        <v>83</v>
      </c>
      <c r="T85" s="1" t="s">
        <v>77</v>
      </c>
      <c r="V85" s="1">
        <v>472.19</v>
      </c>
      <c r="W85" s="1">
        <v>39.630000000000003</v>
      </c>
      <c r="X85" t="s">
        <v>75</v>
      </c>
      <c r="Y85" s="1">
        <v>2.8</v>
      </c>
      <c r="Z85" s="1">
        <v>18.8</v>
      </c>
      <c r="AA85" s="5">
        <f>(V85+W85+Y85+Z85)</f>
        <v>533.41999999999996</v>
      </c>
      <c r="AB85" s="5">
        <v>50</v>
      </c>
      <c r="AC85" s="6">
        <v>30</v>
      </c>
      <c r="AD85" s="6">
        <v>10</v>
      </c>
      <c r="AE85" s="6">
        <v>3</v>
      </c>
      <c r="AF85" s="6">
        <v>11</v>
      </c>
      <c r="AG85" s="7" t="s">
        <v>95</v>
      </c>
    </row>
    <row r="86" spans="1:33" x14ac:dyDescent="0.25">
      <c r="A86" s="2" t="s">
        <v>38</v>
      </c>
      <c r="B86" s="2" t="s">
        <v>144</v>
      </c>
      <c r="C86" s="10" t="s">
        <v>13</v>
      </c>
      <c r="D86" s="3">
        <v>53018.73</v>
      </c>
      <c r="E86" s="3">
        <v>54874.39</v>
      </c>
      <c r="F86" s="3">
        <v>58489.599999999999</v>
      </c>
      <c r="G86" s="3" t="e">
        <f>+#REF!*1.03</f>
        <v>#REF!</v>
      </c>
      <c r="H86" s="3">
        <f t="shared" si="24"/>
        <v>5685.18912</v>
      </c>
      <c r="I86" s="3">
        <f>SUM(F86*1.02)</f>
        <v>59659.392</v>
      </c>
      <c r="J86" s="3">
        <f t="shared" si="25"/>
        <v>5602.0169088000002</v>
      </c>
      <c r="K86" s="3">
        <v>59786</v>
      </c>
      <c r="L86" s="3">
        <f t="shared" si="26"/>
        <v>5548.1407999999992</v>
      </c>
      <c r="M86" s="3">
        <v>59786</v>
      </c>
      <c r="N86" s="3">
        <f t="shared" si="27"/>
        <v>4824.7302</v>
      </c>
      <c r="O86" s="3"/>
      <c r="P86" s="3"/>
      <c r="Q86" s="3"/>
      <c r="R86" s="3"/>
      <c r="S86" s="9" t="s">
        <v>83</v>
      </c>
      <c r="T86" s="1" t="s">
        <v>77</v>
      </c>
      <c r="V86" s="1">
        <v>472.19</v>
      </c>
      <c r="W86" s="1">
        <v>39.630000000000003</v>
      </c>
      <c r="X86" t="s">
        <v>75</v>
      </c>
      <c r="Y86" s="1">
        <v>2.8</v>
      </c>
      <c r="Z86" s="1">
        <v>10.34</v>
      </c>
      <c r="AA86" s="5">
        <f>(V86+W86+Y86+Z86)</f>
        <v>524.96</v>
      </c>
      <c r="AB86" s="5">
        <v>50</v>
      </c>
      <c r="AC86" s="6">
        <v>20</v>
      </c>
      <c r="AD86" s="6">
        <v>10</v>
      </c>
      <c r="AE86" s="6">
        <v>3</v>
      </c>
      <c r="AF86" s="6">
        <v>11</v>
      </c>
      <c r="AG86" s="7" t="s">
        <v>95</v>
      </c>
    </row>
    <row r="87" spans="1:33" x14ac:dyDescent="0.25">
      <c r="A87" s="2" t="s">
        <v>49</v>
      </c>
      <c r="B87" s="2" t="s">
        <v>131</v>
      </c>
      <c r="C87" s="10" t="s">
        <v>10</v>
      </c>
      <c r="D87" s="3">
        <v>37105.85</v>
      </c>
      <c r="E87" s="3">
        <v>38126.26</v>
      </c>
      <c r="F87" s="3">
        <v>40448.1</v>
      </c>
      <c r="G87" s="3" t="e">
        <f>+#REF!*1.03</f>
        <v>#REF!</v>
      </c>
      <c r="H87" s="3">
        <f t="shared" si="24"/>
        <v>3931.5553199999995</v>
      </c>
      <c r="I87" s="3">
        <f>SUM(F87*1.02)</f>
        <v>41257.061999999998</v>
      </c>
      <c r="J87" s="3">
        <f t="shared" si="25"/>
        <v>3874.0381217999998</v>
      </c>
      <c r="K87" s="3">
        <v>42924</v>
      </c>
      <c r="L87" s="3">
        <f t="shared" si="26"/>
        <v>3983.3471999999997</v>
      </c>
      <c r="M87" s="3">
        <v>44211</v>
      </c>
      <c r="N87" s="3">
        <f t="shared" si="27"/>
        <v>3567.8276999999998</v>
      </c>
      <c r="O87" s="3"/>
      <c r="P87" s="3"/>
      <c r="Q87" s="3"/>
      <c r="R87" s="3"/>
      <c r="S87" s="9" t="s">
        <v>83</v>
      </c>
      <c r="T87" s="1" t="s">
        <v>76</v>
      </c>
      <c r="Y87" s="1">
        <v>2.8</v>
      </c>
      <c r="Z87" s="1">
        <v>7.24</v>
      </c>
      <c r="AA87" s="5">
        <f t="shared" ref="AA87" si="28">(V87+W87+Y87+Z87)</f>
        <v>10.039999999999999</v>
      </c>
      <c r="AC87" s="6">
        <v>20</v>
      </c>
      <c r="AD87" s="6">
        <v>10</v>
      </c>
      <c r="AE87" s="6">
        <v>3</v>
      </c>
      <c r="AF87" s="6">
        <v>11</v>
      </c>
      <c r="AG87" s="7" t="s">
        <v>95</v>
      </c>
    </row>
    <row r="88" spans="1:33" x14ac:dyDescent="0.25">
      <c r="A88" s="2" t="s">
        <v>168</v>
      </c>
      <c r="B88" s="2" t="s">
        <v>169</v>
      </c>
      <c r="C88" s="10"/>
      <c r="D88" s="3"/>
      <c r="E88" s="3"/>
      <c r="F88" s="3">
        <v>34999.949999999997</v>
      </c>
      <c r="G88" s="3"/>
      <c r="H88" s="3">
        <f t="shared" si="24"/>
        <v>3401.9951399999995</v>
      </c>
      <c r="I88" s="3">
        <f>SUM(F88*1.02)</f>
        <v>35699.949000000001</v>
      </c>
      <c r="J88" s="3">
        <f t="shared" si="25"/>
        <v>3352.2252110999998</v>
      </c>
      <c r="K88" s="3">
        <v>40055</v>
      </c>
      <c r="L88" s="3">
        <f t="shared" si="26"/>
        <v>3717.1039999999998</v>
      </c>
      <c r="M88" s="3">
        <v>47500</v>
      </c>
      <c r="N88" s="3">
        <f t="shared" si="27"/>
        <v>3833.2499999999995</v>
      </c>
      <c r="O88" s="3"/>
      <c r="P88" s="3"/>
      <c r="Q88" s="3"/>
      <c r="R88" s="3"/>
      <c r="S88" s="9" t="s">
        <v>83</v>
      </c>
      <c r="T88" s="1" t="s">
        <v>217</v>
      </c>
      <c r="AA88" s="5"/>
      <c r="AC88" s="6">
        <v>15</v>
      </c>
      <c r="AD88" s="6">
        <v>10</v>
      </c>
      <c r="AE88" s="6">
        <v>3</v>
      </c>
      <c r="AF88" s="6">
        <v>11</v>
      </c>
      <c r="AG88" s="7" t="s">
        <v>95</v>
      </c>
    </row>
    <row r="89" spans="1:33" x14ac:dyDescent="0.25">
      <c r="A89" s="2" t="s">
        <v>182</v>
      </c>
      <c r="B89" s="2" t="s">
        <v>118</v>
      </c>
      <c r="E89" s="4"/>
      <c r="F89" s="3">
        <v>28329.599999999999</v>
      </c>
      <c r="G89" s="3"/>
      <c r="H89" s="3">
        <f t="shared" si="24"/>
        <v>2753.6371199999999</v>
      </c>
      <c r="I89" s="3">
        <v>30500</v>
      </c>
      <c r="J89" s="3">
        <f t="shared" si="25"/>
        <v>2863.95</v>
      </c>
      <c r="K89" s="3">
        <f t="shared" ref="K89" si="29">SUM(I89*1.02)</f>
        <v>31110</v>
      </c>
      <c r="L89" s="3">
        <f t="shared" si="26"/>
        <v>2887.0079999999998</v>
      </c>
      <c r="M89" s="3">
        <v>35000</v>
      </c>
      <c r="N89" s="3">
        <f t="shared" si="27"/>
        <v>2824.5</v>
      </c>
      <c r="O89" s="3"/>
      <c r="P89" s="3"/>
      <c r="Q89" s="4"/>
      <c r="R89" s="4"/>
      <c r="S89" s="9" t="s">
        <v>83</v>
      </c>
      <c r="T89" s="1" t="s">
        <v>77</v>
      </c>
      <c r="AC89" s="6">
        <v>15</v>
      </c>
      <c r="AD89" s="6">
        <v>10</v>
      </c>
      <c r="AE89" s="6">
        <v>3</v>
      </c>
      <c r="AF89" s="6">
        <v>11</v>
      </c>
      <c r="AG89" s="7" t="s">
        <v>95</v>
      </c>
    </row>
    <row r="90" spans="1:33" x14ac:dyDescent="0.25">
      <c r="A90" s="2" t="s">
        <v>55</v>
      </c>
      <c r="B90" s="2" t="s">
        <v>137</v>
      </c>
      <c r="C90" s="10" t="s">
        <v>11</v>
      </c>
      <c r="D90" s="3">
        <v>34127.18</v>
      </c>
      <c r="E90" s="3">
        <v>35151</v>
      </c>
      <c r="F90" s="3">
        <v>37653.82</v>
      </c>
      <c r="G90" s="3" t="e">
        <f>+#REF!*1.03</f>
        <v>#REF!</v>
      </c>
      <c r="H90" s="3">
        <f>SUM(F90*0.0972)</f>
        <v>3659.9513039999997</v>
      </c>
      <c r="I90" s="3">
        <f>SUM(F90*1.02)</f>
        <v>38406.896399999998</v>
      </c>
      <c r="J90" s="3">
        <f>SUM(I90*0.0939)</f>
        <v>3606.4075719599996</v>
      </c>
      <c r="K90" s="3">
        <v>40350</v>
      </c>
      <c r="L90" s="3">
        <f>SUM(K90*0.0928)</f>
        <v>3744.4799999999996</v>
      </c>
      <c r="M90" s="3">
        <v>41560</v>
      </c>
      <c r="N90" s="3">
        <f>SUM(M90*0.0807)</f>
        <v>3353.8919999999998</v>
      </c>
      <c r="O90" s="3"/>
      <c r="P90" s="3"/>
      <c r="Q90" s="3"/>
      <c r="R90" s="3"/>
      <c r="S90" s="9" t="s">
        <v>83</v>
      </c>
      <c r="T90" s="1" t="s">
        <v>77</v>
      </c>
      <c r="V90" s="1">
        <v>472.19</v>
      </c>
      <c r="W90" s="1">
        <v>39.630000000000003</v>
      </c>
      <c r="X90" t="s">
        <v>75</v>
      </c>
      <c r="Y90" s="1">
        <v>2.8</v>
      </c>
      <c r="Z90" s="1">
        <v>6.67</v>
      </c>
      <c r="AA90" s="5">
        <f>(V90+W90+Y90+Z90)</f>
        <v>521.29</v>
      </c>
      <c r="AB90" s="5">
        <v>50</v>
      </c>
      <c r="AC90" s="6">
        <v>20</v>
      </c>
      <c r="AD90" s="6">
        <v>10</v>
      </c>
      <c r="AE90" s="6">
        <v>3</v>
      </c>
      <c r="AF90" s="6">
        <v>11</v>
      </c>
      <c r="AG90" s="7" t="s">
        <v>95</v>
      </c>
    </row>
    <row r="91" spans="1:33" x14ac:dyDescent="0.25">
      <c r="A91" s="2" t="s">
        <v>172</v>
      </c>
      <c r="B91" s="2" t="s">
        <v>173</v>
      </c>
      <c r="C91" s="10"/>
      <c r="D91" s="3"/>
      <c r="E91" s="3"/>
      <c r="F91" s="3">
        <v>34999.949999999997</v>
      </c>
      <c r="G91" s="3"/>
      <c r="H91" s="3">
        <f t="shared" si="24"/>
        <v>3401.9951399999995</v>
      </c>
      <c r="I91" s="3">
        <f>SUM(F91*1.02)</f>
        <v>35699.949000000001</v>
      </c>
      <c r="J91" s="3">
        <f t="shared" si="25"/>
        <v>3352.2252110999998</v>
      </c>
      <c r="K91" s="3">
        <v>40055</v>
      </c>
      <c r="L91" s="3">
        <f t="shared" si="26"/>
        <v>3717.1039999999998</v>
      </c>
      <c r="M91" s="3">
        <v>47500</v>
      </c>
      <c r="N91" s="3">
        <f t="shared" si="27"/>
        <v>3833.2499999999995</v>
      </c>
      <c r="O91" s="3"/>
      <c r="P91" s="3"/>
      <c r="Q91" s="3"/>
      <c r="R91" s="3"/>
      <c r="S91" s="9" t="s">
        <v>83</v>
      </c>
      <c r="T91" s="1" t="s">
        <v>74</v>
      </c>
      <c r="AA91" s="5"/>
      <c r="AC91" s="6">
        <v>10</v>
      </c>
      <c r="AD91" s="6">
        <v>10</v>
      </c>
      <c r="AE91" s="6">
        <v>3</v>
      </c>
      <c r="AF91" s="6">
        <v>11</v>
      </c>
      <c r="AG91" s="7" t="s">
        <v>95</v>
      </c>
    </row>
    <row r="92" spans="1:33" x14ac:dyDescent="0.25">
      <c r="A92" s="2" t="s">
        <v>17</v>
      </c>
      <c r="B92" s="2" t="s">
        <v>139</v>
      </c>
      <c r="C92" s="10" t="s">
        <v>12</v>
      </c>
      <c r="D92" s="3">
        <v>33439.089999999997</v>
      </c>
      <c r="E92" s="3">
        <v>35048</v>
      </c>
      <c r="F92" s="3">
        <v>37182.5</v>
      </c>
      <c r="G92" s="3" t="e">
        <f>+#REF!*1.03</f>
        <v>#REF!</v>
      </c>
      <c r="H92" s="3">
        <f t="shared" si="24"/>
        <v>3614.1389999999997</v>
      </c>
      <c r="I92" s="3">
        <f>SUM(F92*1.02)</f>
        <v>37926.15</v>
      </c>
      <c r="J92" s="3">
        <f t="shared" si="25"/>
        <v>3561.2654849999999</v>
      </c>
      <c r="K92" s="3">
        <v>39458</v>
      </c>
      <c r="L92" s="3">
        <f t="shared" si="26"/>
        <v>3661.7023999999997</v>
      </c>
      <c r="M92" s="3"/>
      <c r="N92" s="3">
        <f t="shared" si="27"/>
        <v>0</v>
      </c>
      <c r="O92" s="3"/>
      <c r="P92" s="3"/>
      <c r="Q92" s="3"/>
      <c r="R92" s="3"/>
      <c r="S92" s="9" t="s">
        <v>83</v>
      </c>
      <c r="T92" s="1" t="s">
        <v>76</v>
      </c>
      <c r="Y92" s="1">
        <v>2.8</v>
      </c>
      <c r="Z92" s="1">
        <v>6.49</v>
      </c>
      <c r="AA92" s="5">
        <f>(V92+W92+Y92+Z92)</f>
        <v>9.2899999999999991</v>
      </c>
      <c r="AC92" s="6">
        <v>20</v>
      </c>
      <c r="AD92" s="6">
        <v>10</v>
      </c>
      <c r="AE92" s="6">
        <v>2</v>
      </c>
      <c r="AF92" s="6">
        <v>11</v>
      </c>
      <c r="AG92" s="7" t="s">
        <v>95</v>
      </c>
    </row>
    <row r="93" spans="1:33" x14ac:dyDescent="0.25">
      <c r="A93" s="2" t="s">
        <v>189</v>
      </c>
      <c r="B93" s="2" t="s">
        <v>190</v>
      </c>
      <c r="C93" s="10"/>
      <c r="D93" s="3"/>
      <c r="E93" s="3"/>
      <c r="F93" s="3"/>
      <c r="G93" s="3"/>
      <c r="H93" s="3"/>
      <c r="I93" s="3">
        <v>40000</v>
      </c>
      <c r="J93" s="3">
        <f t="shared" si="25"/>
        <v>3756</v>
      </c>
      <c r="K93" s="3">
        <v>40800</v>
      </c>
      <c r="L93" s="3">
        <f t="shared" si="26"/>
        <v>3786.24</v>
      </c>
      <c r="M93" s="3"/>
      <c r="N93" s="3">
        <f t="shared" si="27"/>
        <v>0</v>
      </c>
      <c r="O93" s="3"/>
      <c r="P93" s="3"/>
      <c r="Q93" s="3"/>
      <c r="R93" s="3"/>
      <c r="S93" s="9" t="s">
        <v>83</v>
      </c>
      <c r="T93" s="1" t="s">
        <v>76</v>
      </c>
      <c r="AA93" s="5"/>
      <c r="AC93" s="6">
        <v>10</v>
      </c>
      <c r="AD93" s="6">
        <v>10</v>
      </c>
      <c r="AE93" s="6">
        <v>2</v>
      </c>
      <c r="AF93" s="6">
        <v>11</v>
      </c>
      <c r="AG93" s="7" t="s">
        <v>95</v>
      </c>
    </row>
    <row r="94" spans="1:33" x14ac:dyDescent="0.25">
      <c r="A94" s="2" t="s">
        <v>170</v>
      </c>
      <c r="B94" s="2" t="s">
        <v>171</v>
      </c>
      <c r="C94" s="10"/>
      <c r="D94" s="3"/>
      <c r="E94" s="3"/>
      <c r="F94" s="3">
        <v>34999.949999999997</v>
      </c>
      <c r="G94" s="3"/>
      <c r="H94" s="3">
        <f>SUM(F94*0.0972)</f>
        <v>3401.9951399999995</v>
      </c>
      <c r="I94" s="3">
        <f>SUM(F94*1.02)</f>
        <v>35699.949000000001</v>
      </c>
      <c r="J94" s="3">
        <f t="shared" ref="J94:J100" si="30">SUM(I94*0.0939)</f>
        <v>3352.2252110999998</v>
      </c>
      <c r="K94" s="3"/>
      <c r="L94" s="3"/>
      <c r="M94" s="3"/>
      <c r="N94" s="3"/>
      <c r="O94" s="3"/>
      <c r="P94" s="3"/>
      <c r="Q94" s="3"/>
      <c r="R94" s="3"/>
      <c r="S94" s="9" t="s">
        <v>83</v>
      </c>
      <c r="T94" s="1" t="s">
        <v>79</v>
      </c>
      <c r="AA94" s="5"/>
      <c r="AC94" s="6">
        <v>10</v>
      </c>
      <c r="AD94" s="6">
        <v>10</v>
      </c>
      <c r="AE94" s="6">
        <v>2</v>
      </c>
      <c r="AF94" s="6">
        <v>11</v>
      </c>
      <c r="AG94" s="7" t="s">
        <v>95</v>
      </c>
    </row>
    <row r="95" spans="1:33" x14ac:dyDescent="0.25">
      <c r="A95" s="2" t="s">
        <v>204</v>
      </c>
      <c r="B95" s="2" t="s">
        <v>118</v>
      </c>
      <c r="E95" s="4"/>
      <c r="F95" s="3"/>
      <c r="G95" s="3"/>
      <c r="H95" s="3"/>
      <c r="I95" s="3">
        <v>30000</v>
      </c>
      <c r="J95" s="3">
        <f>SUM(I95*0.0939)</f>
        <v>2817</v>
      </c>
      <c r="K95" s="3">
        <v>31200</v>
      </c>
      <c r="L95" s="3">
        <f>SUM(K95*0.0928)</f>
        <v>2895.3599999999997</v>
      </c>
      <c r="M95" s="3"/>
      <c r="N95" s="3">
        <f>SUM(M95*0.0807)</f>
        <v>0</v>
      </c>
      <c r="O95" s="3"/>
      <c r="P95" s="3"/>
      <c r="Q95" s="4"/>
      <c r="R95" s="4"/>
      <c r="S95" s="9" t="s">
        <v>83</v>
      </c>
      <c r="T95" s="1" t="s">
        <v>77</v>
      </c>
      <c r="AC95" s="7">
        <v>10</v>
      </c>
      <c r="AD95" s="6">
        <v>10</v>
      </c>
      <c r="AE95" s="6">
        <v>2</v>
      </c>
      <c r="AF95" s="6">
        <v>11</v>
      </c>
      <c r="AG95" s="7" t="s">
        <v>95</v>
      </c>
    </row>
    <row r="96" spans="1:33" x14ac:dyDescent="0.25">
      <c r="A96" s="2" t="s">
        <v>192</v>
      </c>
      <c r="B96" s="2" t="s">
        <v>193</v>
      </c>
      <c r="I96" s="3">
        <v>42000</v>
      </c>
      <c r="J96" s="3">
        <f t="shared" si="30"/>
        <v>3943.7999999999997</v>
      </c>
      <c r="K96" s="3"/>
      <c r="L96" s="3"/>
      <c r="M96" s="3"/>
      <c r="N96" s="3"/>
      <c r="O96" s="3"/>
      <c r="P96" s="3"/>
      <c r="S96" s="11" t="s">
        <v>83</v>
      </c>
      <c r="T96" s="1" t="s">
        <v>76</v>
      </c>
      <c r="AC96" s="6">
        <v>10</v>
      </c>
      <c r="AD96" s="6">
        <v>10</v>
      </c>
      <c r="AE96" s="6">
        <v>2</v>
      </c>
      <c r="AF96" s="6">
        <v>11</v>
      </c>
      <c r="AG96" s="7" t="s">
        <v>95</v>
      </c>
    </row>
    <row r="97" spans="1:33" x14ac:dyDescent="0.25">
      <c r="A97" s="2" t="s">
        <v>56</v>
      </c>
      <c r="B97" s="2" t="s">
        <v>107</v>
      </c>
      <c r="C97" s="10" t="s">
        <v>11</v>
      </c>
      <c r="D97" s="3">
        <v>66990</v>
      </c>
      <c r="E97" s="3">
        <v>68999.7</v>
      </c>
      <c r="F97" s="3">
        <v>73201.649999999994</v>
      </c>
      <c r="G97" s="3" t="e">
        <f>+#REF!*1.03</f>
        <v>#REF!</v>
      </c>
      <c r="H97" s="3">
        <f>SUM(F97*0.0972)</f>
        <v>7115.2003799999993</v>
      </c>
      <c r="I97" s="3">
        <f>SUM(F97*1.02)</f>
        <v>74665.68299999999</v>
      </c>
      <c r="J97" s="3">
        <f t="shared" si="30"/>
        <v>7011.1076336999986</v>
      </c>
      <c r="K97" s="3">
        <v>75786</v>
      </c>
      <c r="L97" s="3">
        <f>SUM(K97*0.0928)</f>
        <v>7032.9407999999994</v>
      </c>
      <c r="M97" s="3"/>
      <c r="N97" s="3"/>
      <c r="O97" s="3"/>
      <c r="P97" s="3"/>
      <c r="Q97" s="3"/>
      <c r="R97" s="3"/>
      <c r="S97" s="9" t="s">
        <v>83</v>
      </c>
      <c r="T97" s="1" t="s">
        <v>74</v>
      </c>
      <c r="V97" s="1">
        <v>1386.08</v>
      </c>
      <c r="W97" s="1">
        <v>102.38</v>
      </c>
      <c r="X97" t="s">
        <v>75</v>
      </c>
      <c r="Y97" s="1">
        <v>2.8</v>
      </c>
      <c r="Z97" s="1">
        <v>12.97</v>
      </c>
      <c r="AA97" s="5">
        <f>(V97+W97+Y97+Z97)</f>
        <v>1504.23</v>
      </c>
      <c r="AB97" s="5">
        <v>165</v>
      </c>
      <c r="AC97" s="6">
        <v>20</v>
      </c>
      <c r="AD97" s="6">
        <v>10</v>
      </c>
      <c r="AE97" s="6">
        <v>2</v>
      </c>
      <c r="AF97" s="6">
        <v>11</v>
      </c>
      <c r="AG97" s="7" t="s">
        <v>95</v>
      </c>
    </row>
    <row r="98" spans="1:33" x14ac:dyDescent="0.25">
      <c r="A98" s="2" t="s">
        <v>57</v>
      </c>
      <c r="B98" s="2" t="s">
        <v>125</v>
      </c>
      <c r="C98" s="10" t="s">
        <v>11</v>
      </c>
      <c r="D98" s="3">
        <v>41107.5</v>
      </c>
      <c r="E98" s="3">
        <v>42340.73</v>
      </c>
      <c r="F98" s="3">
        <v>48419.28</v>
      </c>
      <c r="G98" s="3" t="e">
        <f>+#REF!*1.03</f>
        <v>#REF!</v>
      </c>
      <c r="H98" s="3">
        <f>SUM(F98*0.0972)</f>
        <v>4706.3540159999993</v>
      </c>
      <c r="I98" s="3">
        <f>SUM(F98*1.02)</f>
        <v>49387.6656</v>
      </c>
      <c r="J98" s="3">
        <f t="shared" si="30"/>
        <v>4637.5017998399999</v>
      </c>
      <c r="K98" s="3"/>
      <c r="L98" s="3"/>
      <c r="M98" s="3"/>
      <c r="N98" s="3"/>
      <c r="O98" s="3"/>
      <c r="P98" s="3"/>
      <c r="Q98" s="3"/>
      <c r="R98" s="3"/>
      <c r="S98" s="9" t="s">
        <v>83</v>
      </c>
      <c r="T98" s="1" t="s">
        <v>77</v>
      </c>
      <c r="V98" s="1">
        <v>472.19</v>
      </c>
      <c r="W98" s="1">
        <v>39.630000000000003</v>
      </c>
      <c r="X98" t="s">
        <v>75</v>
      </c>
      <c r="Y98" s="1">
        <v>2.8</v>
      </c>
      <c r="Z98" s="1">
        <v>7.99</v>
      </c>
      <c r="AA98" s="5">
        <f>(V98+W98+Y98+Z98)</f>
        <v>522.61</v>
      </c>
      <c r="AB98" s="5">
        <v>50</v>
      </c>
      <c r="AC98" s="6">
        <v>15</v>
      </c>
      <c r="AD98" s="6">
        <v>10</v>
      </c>
      <c r="AE98" s="6">
        <v>2</v>
      </c>
      <c r="AF98" s="6">
        <v>11</v>
      </c>
      <c r="AG98" s="7" t="s">
        <v>95</v>
      </c>
    </row>
    <row r="99" spans="1:33" x14ac:dyDescent="0.25">
      <c r="A99" s="2" t="s">
        <v>27</v>
      </c>
      <c r="B99" s="2" t="s">
        <v>129</v>
      </c>
      <c r="C99" s="10" t="s">
        <v>24</v>
      </c>
      <c r="D99" s="3">
        <v>38500</v>
      </c>
      <c r="E99" s="3">
        <v>39655</v>
      </c>
      <c r="F99" s="3">
        <v>42070.29</v>
      </c>
      <c r="G99" s="3" t="e">
        <f>+#REF!*1.03</f>
        <v>#REF!</v>
      </c>
      <c r="H99" s="3">
        <f>SUM(F99*0.0972)</f>
        <v>4089.232188</v>
      </c>
      <c r="I99" s="3">
        <f>SUM(F99*1.02)</f>
        <v>42911.695800000001</v>
      </c>
      <c r="J99" s="3">
        <f t="shared" si="30"/>
        <v>4029.4082356200001</v>
      </c>
      <c r="K99" s="3"/>
      <c r="L99" s="3"/>
      <c r="M99" s="3"/>
      <c r="N99" s="3"/>
      <c r="O99" s="3"/>
      <c r="P99" s="3"/>
      <c r="Q99" s="3"/>
      <c r="R99" s="3"/>
      <c r="S99" s="9" t="s">
        <v>83</v>
      </c>
      <c r="T99" s="1" t="s">
        <v>78</v>
      </c>
      <c r="V99" s="1">
        <v>636.12</v>
      </c>
      <c r="W99" s="1">
        <v>69.92</v>
      </c>
      <c r="X99" t="s">
        <v>75</v>
      </c>
      <c r="Y99" s="1">
        <v>2.8</v>
      </c>
      <c r="Z99" s="1">
        <v>7.52</v>
      </c>
      <c r="AA99" s="5">
        <f>(V99+W99+Y99+Z99)</f>
        <v>716.3599999999999</v>
      </c>
      <c r="AB99" s="5">
        <v>80</v>
      </c>
      <c r="AC99" s="6">
        <v>15</v>
      </c>
      <c r="AD99" s="6">
        <v>10</v>
      </c>
      <c r="AE99" s="6">
        <v>2</v>
      </c>
      <c r="AF99" s="6">
        <v>11</v>
      </c>
      <c r="AG99" s="7" t="s">
        <v>95</v>
      </c>
    </row>
    <row r="100" spans="1:33" x14ac:dyDescent="0.25">
      <c r="A100" s="2" t="s">
        <v>40</v>
      </c>
      <c r="B100" s="2" t="s">
        <v>118</v>
      </c>
      <c r="C100" s="10" t="s">
        <v>13</v>
      </c>
      <c r="D100" s="3">
        <v>35000</v>
      </c>
      <c r="E100" s="3">
        <v>35700</v>
      </c>
      <c r="F100" s="3">
        <v>38057.97</v>
      </c>
      <c r="G100" s="3" t="e">
        <f>+#REF!*1.03</f>
        <v>#REF!</v>
      </c>
      <c r="H100" s="3">
        <f>SUM(F100*0.0972)</f>
        <v>3699.234684</v>
      </c>
      <c r="I100" s="3">
        <f>SUM(F100*1.02)</f>
        <v>38819.129400000005</v>
      </c>
      <c r="J100" s="3">
        <f t="shared" si="30"/>
        <v>3645.1162506600003</v>
      </c>
      <c r="K100" s="3"/>
      <c r="L100" s="3"/>
      <c r="M100" s="3"/>
      <c r="N100" s="3"/>
      <c r="O100" s="3"/>
      <c r="P100" s="3"/>
      <c r="Q100" s="3"/>
      <c r="R100" s="3"/>
      <c r="S100" s="9" t="s">
        <v>83</v>
      </c>
      <c r="T100" s="1" t="s">
        <v>74</v>
      </c>
      <c r="V100" s="1">
        <v>1386.08</v>
      </c>
      <c r="W100" s="1">
        <v>102.38</v>
      </c>
      <c r="X100" t="s">
        <v>75</v>
      </c>
      <c r="Y100" s="1">
        <v>2.8</v>
      </c>
      <c r="Z100" s="1">
        <v>6.77</v>
      </c>
      <c r="AA100" s="5">
        <f>(V100+W100+Y100+Z100)</f>
        <v>1498.03</v>
      </c>
      <c r="AB100" s="5">
        <v>165</v>
      </c>
      <c r="AC100" s="6">
        <v>15</v>
      </c>
      <c r="AD100" s="6">
        <v>10</v>
      </c>
      <c r="AE100" s="6">
        <v>2</v>
      </c>
      <c r="AF100" s="6">
        <v>11</v>
      </c>
      <c r="AG100" s="7" t="s">
        <v>95</v>
      </c>
    </row>
    <row r="101" spans="1:33" x14ac:dyDescent="0.25">
      <c r="A101" s="2" t="s">
        <v>51</v>
      </c>
      <c r="B101" s="2" t="s">
        <v>110</v>
      </c>
      <c r="C101" s="10" t="s">
        <v>10</v>
      </c>
      <c r="D101" s="3">
        <v>58759.519999999997</v>
      </c>
      <c r="E101" s="3">
        <v>60963</v>
      </c>
      <c r="F101" s="3">
        <v>64042.73</v>
      </c>
      <c r="G101" s="3" t="e">
        <f>+#REF!*1.03</f>
        <v>#REF!</v>
      </c>
      <c r="H101" s="3">
        <f t="shared" ref="H101:H118" si="31">SUM(F101*0.0972)</f>
        <v>6224.953356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9"/>
      <c r="AA101" s="5"/>
      <c r="AB101" s="5"/>
      <c r="AC101" s="6"/>
      <c r="AD101" s="6"/>
      <c r="AE101" s="6"/>
      <c r="AF101" s="6"/>
      <c r="AG101" s="7"/>
    </row>
    <row r="102" spans="1:33" x14ac:dyDescent="0.25">
      <c r="A102" s="2" t="s">
        <v>32</v>
      </c>
      <c r="B102" s="2" t="s">
        <v>149</v>
      </c>
      <c r="C102" s="10" t="s">
        <v>13</v>
      </c>
      <c r="D102" s="3">
        <v>51636.25</v>
      </c>
      <c r="E102" s="3">
        <v>53056.25</v>
      </c>
      <c r="F102" s="3">
        <v>55740.9</v>
      </c>
      <c r="G102" s="3" t="e">
        <f>+#REF!*1.03</f>
        <v>#REF!</v>
      </c>
      <c r="H102" s="3">
        <f t="shared" si="31"/>
        <v>5418.01548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9"/>
      <c r="AA102" s="5"/>
      <c r="AB102" s="5"/>
      <c r="AC102" s="6"/>
      <c r="AD102" s="6"/>
      <c r="AE102" s="6"/>
      <c r="AF102" s="6"/>
      <c r="AG102" s="7"/>
    </row>
    <row r="103" spans="1:33" x14ac:dyDescent="0.25">
      <c r="A103" s="2" t="s">
        <v>64</v>
      </c>
      <c r="B103" s="2" t="s">
        <v>133</v>
      </c>
      <c r="C103" s="10" t="s">
        <v>10</v>
      </c>
      <c r="D103" s="3">
        <v>35000</v>
      </c>
      <c r="E103" s="3">
        <v>36050</v>
      </c>
      <c r="F103" s="3">
        <v>38245.379999999997</v>
      </c>
      <c r="G103" s="3" t="e">
        <f>+#REF!*1.03</f>
        <v>#REF!</v>
      </c>
      <c r="H103" s="3">
        <f>SUM(F103*0.0972)</f>
        <v>3717.4509359999997</v>
      </c>
      <c r="I103" s="3">
        <v>45000</v>
      </c>
      <c r="J103" s="3">
        <f>SUM(I103*0.0939)</f>
        <v>4225.5</v>
      </c>
      <c r="K103" s="3"/>
      <c r="L103" s="3"/>
      <c r="M103" s="3"/>
      <c r="N103" s="3"/>
      <c r="O103" s="3"/>
      <c r="P103" s="3"/>
      <c r="Q103" s="3"/>
      <c r="R103" s="3"/>
      <c r="S103" s="9" t="s">
        <v>83</v>
      </c>
      <c r="T103" s="1" t="s">
        <v>74</v>
      </c>
      <c r="V103" s="1">
        <v>1386.08</v>
      </c>
      <c r="W103" s="1">
        <v>102.38</v>
      </c>
      <c r="X103" t="s">
        <v>75</v>
      </c>
      <c r="Y103" s="1">
        <v>2.8</v>
      </c>
      <c r="Z103" s="1">
        <v>6.86</v>
      </c>
      <c r="AA103" s="5">
        <f>(V103+W103+Y103+Z103)</f>
        <v>1498.12</v>
      </c>
      <c r="AB103" s="5">
        <v>165</v>
      </c>
      <c r="AC103" s="6">
        <v>15</v>
      </c>
      <c r="AD103" s="6">
        <v>10</v>
      </c>
      <c r="AE103" s="6">
        <v>2</v>
      </c>
      <c r="AF103" s="6">
        <v>11</v>
      </c>
      <c r="AG103" s="7" t="s">
        <v>95</v>
      </c>
    </row>
    <row r="104" spans="1:33" x14ac:dyDescent="0.25">
      <c r="A104" s="2" t="s">
        <v>60</v>
      </c>
      <c r="B104" s="2" t="s">
        <v>113</v>
      </c>
      <c r="C104" s="10" t="s">
        <v>11</v>
      </c>
      <c r="D104" s="3">
        <v>49143.1</v>
      </c>
      <c r="E104" s="3">
        <v>51108.82</v>
      </c>
      <c r="F104" s="3">
        <v>59999.89</v>
      </c>
      <c r="G104" s="3" t="e">
        <f>+#REF!*1.03</f>
        <v>#REF!</v>
      </c>
      <c r="H104" s="3">
        <f>SUM(F104*0.0972)</f>
        <v>5831.9893079999993</v>
      </c>
      <c r="I104" s="3">
        <v>63000</v>
      </c>
      <c r="J104" s="3">
        <f>SUM(I104*0.0939)</f>
        <v>5915.7</v>
      </c>
      <c r="K104" s="3"/>
      <c r="L104" s="3"/>
      <c r="M104" s="3"/>
      <c r="N104" s="3"/>
      <c r="O104" s="3"/>
      <c r="P104" s="3"/>
      <c r="Q104" s="3"/>
      <c r="R104" s="3"/>
      <c r="S104" s="9" t="s">
        <v>83</v>
      </c>
      <c r="T104" s="1" t="s">
        <v>77</v>
      </c>
      <c r="V104" s="1">
        <v>472.19</v>
      </c>
      <c r="W104" s="1">
        <v>39.630000000000003</v>
      </c>
      <c r="X104" t="s">
        <v>75</v>
      </c>
      <c r="Y104" s="1">
        <v>2.8</v>
      </c>
      <c r="Z104" s="1">
        <v>9.68</v>
      </c>
      <c r="AA104" s="5">
        <f>(V104+W104+Y104+Z104)</f>
        <v>524.29999999999995</v>
      </c>
      <c r="AB104" s="5">
        <v>50</v>
      </c>
      <c r="AC104" s="6">
        <v>20</v>
      </c>
      <c r="AD104" s="6">
        <v>10</v>
      </c>
      <c r="AE104" s="6">
        <v>2</v>
      </c>
      <c r="AF104" s="6">
        <v>11</v>
      </c>
      <c r="AG104" s="7" t="s">
        <v>95</v>
      </c>
    </row>
    <row r="105" spans="1:33" x14ac:dyDescent="0.25">
      <c r="A105" s="2" t="s">
        <v>22</v>
      </c>
      <c r="B105" s="2" t="s">
        <v>130</v>
      </c>
      <c r="C105" s="10" t="s">
        <v>21</v>
      </c>
      <c r="D105" s="3">
        <v>38160</v>
      </c>
      <c r="E105" s="3">
        <v>39304.800000000003</v>
      </c>
      <c r="F105" s="3">
        <v>41698.379999999997</v>
      </c>
      <c r="G105" s="3" t="e">
        <f>+#REF!*1.03</f>
        <v>#REF!</v>
      </c>
      <c r="H105" s="3">
        <f>SUM(F105*0.0972)</f>
        <v>4053.0825359999994</v>
      </c>
      <c r="I105" s="3">
        <f>SUM(F105*1.02)</f>
        <v>42532.347600000001</v>
      </c>
      <c r="J105" s="3">
        <f>SUM(I105*0.0939)</f>
        <v>3993.7874396399998</v>
      </c>
      <c r="K105" s="3"/>
      <c r="L105" s="3"/>
      <c r="M105" s="3"/>
      <c r="N105" s="3"/>
      <c r="O105" s="3"/>
      <c r="P105" s="3"/>
      <c r="Q105" s="3"/>
      <c r="R105" s="3"/>
      <c r="S105" s="9" t="s">
        <v>83</v>
      </c>
      <c r="T105" s="1" t="s">
        <v>77</v>
      </c>
      <c r="V105" s="1">
        <v>472.19</v>
      </c>
      <c r="W105" s="1">
        <v>39.630000000000003</v>
      </c>
      <c r="X105" t="s">
        <v>75</v>
      </c>
      <c r="Y105" s="1">
        <v>2.8</v>
      </c>
      <c r="Z105" s="1">
        <v>7.43</v>
      </c>
      <c r="AA105" s="5">
        <f>(V105+W105+Y105+Z105)</f>
        <v>522.04999999999995</v>
      </c>
      <c r="AB105" s="5">
        <v>50</v>
      </c>
      <c r="AC105" s="6">
        <v>15</v>
      </c>
      <c r="AD105" s="6">
        <v>10</v>
      </c>
      <c r="AE105" s="6">
        <v>2</v>
      </c>
      <c r="AF105" s="6">
        <v>11</v>
      </c>
      <c r="AG105" s="7" t="s">
        <v>95</v>
      </c>
    </row>
    <row r="106" spans="1:33" x14ac:dyDescent="0.25">
      <c r="A106" s="2" t="s">
        <v>34</v>
      </c>
      <c r="B106" s="2" t="s">
        <v>118</v>
      </c>
      <c r="C106" s="10" t="s">
        <v>13</v>
      </c>
      <c r="D106" s="3">
        <v>47838.85</v>
      </c>
      <c r="E106" s="3">
        <v>48556.43</v>
      </c>
      <c r="F106" s="3">
        <v>51011.38</v>
      </c>
      <c r="G106" s="3" t="e">
        <f>+#REF!*1.03</f>
        <v>#REF!</v>
      </c>
      <c r="H106" s="3">
        <f>SUM(F106*0.0972)</f>
        <v>4958.3061359999992</v>
      </c>
      <c r="I106" s="3">
        <v>51521.599999999999</v>
      </c>
      <c r="J106" s="3">
        <f>SUM(I106*0.0939)</f>
        <v>4837.87824</v>
      </c>
      <c r="K106" s="3">
        <f>SUM(I106*1.02)</f>
        <v>52552.031999999999</v>
      </c>
      <c r="L106" s="3">
        <f>SUM(K106*0.0928)</f>
        <v>4876.8285695999994</v>
      </c>
      <c r="M106" s="3"/>
      <c r="N106" s="3"/>
      <c r="O106" s="3"/>
      <c r="P106" s="3"/>
      <c r="Q106" s="3"/>
      <c r="R106" s="3"/>
      <c r="S106" s="9" t="s">
        <v>83</v>
      </c>
      <c r="T106" s="1" t="s">
        <v>77</v>
      </c>
      <c r="U106" s="1">
        <v>741.59</v>
      </c>
      <c r="W106" s="1">
        <v>39.630000000000003</v>
      </c>
      <c r="X106" t="s">
        <v>75</v>
      </c>
      <c r="Y106" s="1">
        <v>2.8</v>
      </c>
      <c r="Z106" s="1">
        <v>9.2100000000000009</v>
      </c>
      <c r="AA106" s="5">
        <f>(U106+V106+W106+Y106+Z106)</f>
        <v>793.23</v>
      </c>
      <c r="AB106" s="5">
        <v>175</v>
      </c>
      <c r="AC106" s="6">
        <v>25</v>
      </c>
      <c r="AD106" s="6">
        <v>10</v>
      </c>
      <c r="AE106" s="6">
        <v>2</v>
      </c>
      <c r="AF106" s="6">
        <v>11</v>
      </c>
      <c r="AG106" s="7" t="s">
        <v>95</v>
      </c>
    </row>
    <row r="107" spans="1:33" x14ac:dyDescent="0.25">
      <c r="A107" s="2" t="s">
        <v>45</v>
      </c>
      <c r="B107" s="2" t="s">
        <v>114</v>
      </c>
      <c r="C107" s="10" t="s">
        <v>42</v>
      </c>
      <c r="D107" s="3">
        <v>49000</v>
      </c>
      <c r="E107" s="3">
        <v>50470</v>
      </c>
      <c r="F107" s="3">
        <v>53543.57</v>
      </c>
      <c r="G107" s="3" t="e">
        <f>+#REF!*1.03</f>
        <v>#REF!</v>
      </c>
      <c r="H107" s="3">
        <f t="shared" si="31"/>
        <v>5204.4350039999999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9"/>
      <c r="AA107" s="5"/>
      <c r="AB107" s="5"/>
      <c r="AC107" s="6"/>
      <c r="AD107" s="6"/>
      <c r="AE107" s="6"/>
      <c r="AF107" s="6"/>
      <c r="AG107" s="7"/>
    </row>
    <row r="108" spans="1:33" x14ac:dyDescent="0.25">
      <c r="A108" s="2" t="s">
        <v>35</v>
      </c>
      <c r="B108" s="2" t="s">
        <v>116</v>
      </c>
      <c r="C108" s="10" t="s">
        <v>13</v>
      </c>
      <c r="D108" s="3">
        <v>47853</v>
      </c>
      <c r="E108" s="3">
        <v>49647.49</v>
      </c>
      <c r="F108" s="3">
        <v>52798.720000000001</v>
      </c>
      <c r="G108" s="3" t="e">
        <f>+#REF!*1.03</f>
        <v>#REF!</v>
      </c>
      <c r="H108" s="3">
        <f t="shared" si="31"/>
        <v>5132.0355840000002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9"/>
      <c r="AA108" s="5"/>
      <c r="AB108" s="5"/>
      <c r="AC108" s="6"/>
      <c r="AD108" s="6"/>
      <c r="AE108" s="6"/>
      <c r="AF108" s="6"/>
      <c r="AG108" s="7"/>
    </row>
    <row r="109" spans="1:33" x14ac:dyDescent="0.25">
      <c r="A109" s="2" t="s">
        <v>186</v>
      </c>
      <c r="B109" s="2" t="s">
        <v>116</v>
      </c>
      <c r="C109" s="10"/>
      <c r="D109" s="3"/>
      <c r="E109" s="3"/>
      <c r="F109" s="3"/>
      <c r="G109" s="3"/>
      <c r="H109" s="3"/>
      <c r="I109" s="3">
        <v>41080</v>
      </c>
      <c r="J109" s="3">
        <f>SUM(I109*0.0939)</f>
        <v>3857.4119999999998</v>
      </c>
      <c r="K109" s="3"/>
      <c r="L109" s="3"/>
      <c r="M109" s="3"/>
      <c r="N109" s="3"/>
      <c r="O109" s="3"/>
      <c r="P109" s="3"/>
      <c r="Q109" s="3"/>
      <c r="R109" s="3"/>
      <c r="S109" s="9" t="s">
        <v>83</v>
      </c>
      <c r="T109" s="1" t="s">
        <v>76</v>
      </c>
      <c r="AA109" s="5"/>
      <c r="AC109" s="6">
        <v>10</v>
      </c>
      <c r="AD109" s="6">
        <v>10</v>
      </c>
      <c r="AE109" s="6">
        <v>2</v>
      </c>
      <c r="AF109" s="6">
        <v>11</v>
      </c>
      <c r="AG109" s="7" t="s">
        <v>95</v>
      </c>
    </row>
    <row r="110" spans="1:33" x14ac:dyDescent="0.25">
      <c r="A110" s="2" t="s">
        <v>206</v>
      </c>
      <c r="B110" s="2" t="s">
        <v>161</v>
      </c>
      <c r="C110" s="10"/>
      <c r="D110" s="3"/>
      <c r="E110" s="3"/>
      <c r="F110" s="3">
        <v>57000</v>
      </c>
      <c r="G110" s="3"/>
      <c r="H110" s="3">
        <f>SUM(F110*0.0972)</f>
        <v>5540.4</v>
      </c>
      <c r="I110" s="3">
        <f>SUM(F110*1.02)</f>
        <v>58140</v>
      </c>
      <c r="J110" s="3">
        <f>SUM(I110*0.0939)</f>
        <v>5459.3459999999995</v>
      </c>
      <c r="K110" s="3"/>
      <c r="L110" s="3"/>
      <c r="M110" s="3"/>
      <c r="N110" s="3"/>
      <c r="O110" s="3"/>
      <c r="P110" s="3"/>
      <c r="Q110" s="3"/>
      <c r="R110" s="3"/>
      <c r="S110" s="9" t="s">
        <v>83</v>
      </c>
      <c r="T110" s="1" t="s">
        <v>77</v>
      </c>
      <c r="AA110" s="5"/>
      <c r="AB110" s="5"/>
      <c r="AC110" s="6">
        <v>10</v>
      </c>
      <c r="AD110" s="6">
        <v>10</v>
      </c>
      <c r="AE110" s="6">
        <v>2</v>
      </c>
      <c r="AF110" s="6">
        <v>11</v>
      </c>
      <c r="AG110" s="7" t="s">
        <v>95</v>
      </c>
    </row>
    <row r="111" spans="1:33" x14ac:dyDescent="0.25">
      <c r="A111" s="2" t="s">
        <v>61</v>
      </c>
      <c r="B111" s="2" t="s">
        <v>128</v>
      </c>
      <c r="C111" s="10" t="s">
        <v>11</v>
      </c>
      <c r="D111" s="3">
        <v>38812.5</v>
      </c>
      <c r="E111" s="3">
        <v>40073.910000000003</v>
      </c>
      <c r="F111" s="3">
        <v>47047.1</v>
      </c>
      <c r="G111" s="3" t="e">
        <f>+#REF!*1.03</f>
        <v>#REF!</v>
      </c>
      <c r="H111" s="3">
        <f t="shared" si="31"/>
        <v>4572.9781199999998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9"/>
      <c r="AA111" s="5"/>
      <c r="AC111" s="6"/>
      <c r="AD111" s="6"/>
      <c r="AE111" s="6"/>
      <c r="AF111" s="6"/>
      <c r="AG111" s="7"/>
    </row>
    <row r="112" spans="1:33" x14ac:dyDescent="0.25">
      <c r="A112" s="2" t="s">
        <v>164</v>
      </c>
      <c r="B112" s="2" t="s">
        <v>128</v>
      </c>
      <c r="C112" s="10"/>
      <c r="D112" s="3"/>
      <c r="E112" s="3"/>
      <c r="F112" s="3">
        <v>40000</v>
      </c>
      <c r="G112" s="3"/>
      <c r="H112" s="3">
        <f>SUM(F112*0.0972)</f>
        <v>3888</v>
      </c>
      <c r="I112" s="3">
        <v>40466.67</v>
      </c>
      <c r="J112" s="3">
        <f>SUM(I112*0.0939)</f>
        <v>3799.8203129999997</v>
      </c>
      <c r="K112" s="3"/>
      <c r="L112" s="3"/>
      <c r="M112" s="3"/>
      <c r="N112" s="3"/>
      <c r="O112" s="3"/>
      <c r="P112" s="3"/>
      <c r="Q112" s="3"/>
      <c r="R112" s="3"/>
      <c r="S112" s="9" t="s">
        <v>83</v>
      </c>
      <c r="T112" s="1" t="s">
        <v>77</v>
      </c>
      <c r="AA112" s="5"/>
      <c r="AC112" s="6">
        <v>10</v>
      </c>
      <c r="AD112" s="6">
        <v>10</v>
      </c>
      <c r="AE112" s="6">
        <v>2</v>
      </c>
      <c r="AF112" s="6">
        <v>11</v>
      </c>
      <c r="AG112" s="7" t="s">
        <v>95</v>
      </c>
    </row>
    <row r="113" spans="1:33" x14ac:dyDescent="0.25">
      <c r="A113" s="2" t="s">
        <v>39</v>
      </c>
      <c r="B113" s="2" t="s">
        <v>116</v>
      </c>
      <c r="C113" s="10" t="s">
        <v>13</v>
      </c>
      <c r="D113" s="3">
        <v>41600</v>
      </c>
      <c r="E113" s="3">
        <v>43264</v>
      </c>
      <c r="F113" s="3">
        <v>45898.74</v>
      </c>
      <c r="G113" s="3" t="e">
        <f>+#REF!*1.03</f>
        <v>#REF!</v>
      </c>
      <c r="H113" s="3">
        <f t="shared" si="31"/>
        <v>4461.3575279999995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9"/>
      <c r="AA113" s="5"/>
      <c r="AB113" s="5"/>
      <c r="AC113" s="6"/>
      <c r="AD113" s="6"/>
      <c r="AE113" s="6"/>
      <c r="AF113" s="6"/>
      <c r="AG113" s="7"/>
    </row>
    <row r="114" spans="1:33" x14ac:dyDescent="0.25">
      <c r="A114" s="2" t="s">
        <v>66</v>
      </c>
      <c r="B114" s="2" t="s">
        <v>136</v>
      </c>
      <c r="C114" s="10" t="s">
        <v>10</v>
      </c>
      <c r="D114" s="3"/>
      <c r="E114" s="3">
        <v>35360</v>
      </c>
      <c r="F114" s="3">
        <v>40239.26</v>
      </c>
      <c r="G114" s="3" t="e">
        <f>+#REF!*1.03</f>
        <v>#REF!</v>
      </c>
      <c r="H114" s="3">
        <f t="shared" si="31"/>
        <v>3911.2560720000001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9"/>
      <c r="AA114" s="5"/>
      <c r="AC114" s="6"/>
      <c r="AD114" s="6"/>
      <c r="AE114" s="6"/>
      <c r="AF114" s="6"/>
      <c r="AG114" s="7"/>
    </row>
    <row r="115" spans="1:33" x14ac:dyDescent="0.25">
      <c r="A115" s="2" t="s">
        <v>205</v>
      </c>
      <c r="B115" s="2" t="s">
        <v>116</v>
      </c>
      <c r="E115" s="4"/>
      <c r="F115" s="3"/>
      <c r="G115" s="3"/>
      <c r="H115" s="3"/>
      <c r="I115" s="3">
        <v>30000</v>
      </c>
      <c r="J115" s="3">
        <f>SUM(I115*0.0939)</f>
        <v>2817</v>
      </c>
      <c r="K115" s="3">
        <v>31200</v>
      </c>
      <c r="L115" s="3">
        <f>SUM(K115*0.0928)</f>
        <v>2895.3599999999997</v>
      </c>
      <c r="M115" s="3"/>
      <c r="N115" s="3"/>
      <c r="O115" s="3"/>
      <c r="P115" s="3"/>
      <c r="Q115" s="4"/>
      <c r="R115" s="4"/>
      <c r="S115" s="9" t="s">
        <v>83</v>
      </c>
      <c r="T115" s="1" t="s">
        <v>79</v>
      </c>
      <c r="AC115" s="7">
        <v>10</v>
      </c>
      <c r="AD115" s="6">
        <v>10</v>
      </c>
      <c r="AE115" s="6">
        <v>2</v>
      </c>
      <c r="AF115" s="6">
        <v>11</v>
      </c>
      <c r="AG115" s="7" t="s">
        <v>95</v>
      </c>
    </row>
    <row r="116" spans="1:33" x14ac:dyDescent="0.25">
      <c r="A116" s="2" t="s">
        <v>65</v>
      </c>
      <c r="B116" s="2" t="s">
        <v>132</v>
      </c>
      <c r="C116" s="10" t="s">
        <v>10</v>
      </c>
      <c r="D116" s="3">
        <v>37000</v>
      </c>
      <c r="E116" s="3">
        <v>37000</v>
      </c>
      <c r="F116" s="3">
        <v>39253.339999999997</v>
      </c>
      <c r="G116" s="3" t="e">
        <f>+#REF!*1.03</f>
        <v>#REF!</v>
      </c>
      <c r="H116" s="3">
        <f t="shared" si="31"/>
        <v>3815.4246479999993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9"/>
      <c r="AA116" s="5"/>
      <c r="AB116" s="5"/>
      <c r="AC116" s="6"/>
      <c r="AD116" s="6"/>
      <c r="AE116" s="6"/>
      <c r="AF116" s="6"/>
      <c r="AG116" s="7"/>
    </row>
    <row r="117" spans="1:33" x14ac:dyDescent="0.25">
      <c r="A117" s="2" t="s">
        <v>195</v>
      </c>
      <c r="B117" s="2" t="s">
        <v>196</v>
      </c>
      <c r="C117" s="10"/>
      <c r="D117" s="3"/>
      <c r="E117" s="3"/>
      <c r="F117" s="3"/>
      <c r="G117" s="3"/>
      <c r="H117" s="3"/>
      <c r="I117" s="3">
        <v>49999.040000000001</v>
      </c>
      <c r="J117" s="3">
        <f>SUM(I117*0.0939)</f>
        <v>4694.9098560000002</v>
      </c>
      <c r="K117" s="3"/>
      <c r="L117" s="3"/>
      <c r="M117" s="3"/>
      <c r="N117" s="3"/>
      <c r="O117" s="3"/>
      <c r="P117" s="3"/>
      <c r="Q117" s="3"/>
      <c r="R117" s="3"/>
      <c r="S117" s="9" t="s">
        <v>83</v>
      </c>
      <c r="T117" s="1" t="s">
        <v>74</v>
      </c>
      <c r="AA117" s="5"/>
      <c r="AC117" s="6">
        <v>10</v>
      </c>
      <c r="AD117" s="6">
        <v>10</v>
      </c>
      <c r="AE117" s="6">
        <v>2</v>
      </c>
      <c r="AF117" s="6">
        <v>11</v>
      </c>
      <c r="AG117" s="7" t="s">
        <v>95</v>
      </c>
    </row>
    <row r="118" spans="1:33" x14ac:dyDescent="0.25">
      <c r="A118" s="2" t="s">
        <v>48</v>
      </c>
      <c r="B118" s="2" t="s">
        <v>133</v>
      </c>
      <c r="C118" s="10" t="s">
        <v>10</v>
      </c>
      <c r="D118" s="3">
        <v>35456.800000000003</v>
      </c>
      <c r="E118" s="3">
        <v>36520.5</v>
      </c>
      <c r="F118" s="3">
        <v>38368.44</v>
      </c>
      <c r="G118" s="3" t="e">
        <f>+#REF!*1.03</f>
        <v>#REF!</v>
      </c>
      <c r="H118" s="3">
        <f t="shared" si="31"/>
        <v>3729.4123680000002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9"/>
      <c r="AA118" s="5"/>
      <c r="AB118" s="5"/>
      <c r="AC118" s="6"/>
      <c r="AD118" s="6"/>
      <c r="AE118" s="6"/>
      <c r="AF118" s="6"/>
      <c r="AG118" s="7"/>
    </row>
    <row r="119" spans="1:33" x14ac:dyDescent="0.25">
      <c r="A119" s="2" t="s">
        <v>180</v>
      </c>
      <c r="B119" s="2" t="s">
        <v>118</v>
      </c>
      <c r="E119" s="4"/>
      <c r="F119" s="3">
        <v>28683.200000000001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4"/>
      <c r="R119" s="4"/>
      <c r="S119" s="9"/>
    </row>
    <row r="120" spans="1:33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9"/>
      <c r="AA120" s="5"/>
      <c r="AB120" s="5"/>
      <c r="AC120" s="6"/>
      <c r="AD120" s="6"/>
      <c r="AE120" s="6"/>
      <c r="AF120" s="6"/>
      <c r="AG120" s="7"/>
    </row>
    <row r="121" spans="1:33" x14ac:dyDescent="0.25">
      <c r="A121" s="12" t="s">
        <v>256</v>
      </c>
      <c r="B121" s="2"/>
      <c r="E121" s="1">
        <f>35000+60000</f>
        <v>95000</v>
      </c>
      <c r="AA121">
        <f>525*4</f>
        <v>2100</v>
      </c>
      <c r="AB121" s="5">
        <f>50*4</f>
        <v>200</v>
      </c>
    </row>
    <row r="122" spans="1:33" ht="15.75" thickBot="1" x14ac:dyDescent="0.3">
      <c r="E122" s="1">
        <f>SUM(E120:E121)</f>
        <v>95000</v>
      </c>
    </row>
    <row r="123" spans="1:33" ht="15.75" thickBot="1" x14ac:dyDescent="0.3">
      <c r="A123" s="19" t="s">
        <v>202</v>
      </c>
      <c r="B123" s="22" t="s">
        <v>81</v>
      </c>
      <c r="C123" s="20"/>
      <c r="D123" s="21"/>
      <c r="E123" s="21">
        <f>+E122*0.015</f>
        <v>1425</v>
      </c>
      <c r="AA123" s="5">
        <f>SUM(AA5:AA121)</f>
        <v>35668.629999999997</v>
      </c>
      <c r="AB123" s="5">
        <f ca="1">SUM(AB5:AB123)</f>
        <v>0</v>
      </c>
    </row>
    <row r="124" spans="1:33" x14ac:dyDescent="0.25">
      <c r="A124" s="17" t="s">
        <v>198</v>
      </c>
      <c r="B124" s="17" t="s">
        <v>257</v>
      </c>
      <c r="C124" s="17"/>
      <c r="D124" s="18"/>
      <c r="E124" s="18"/>
      <c r="AB124">
        <f>5140*26/12</f>
        <v>11136.666666666666</v>
      </c>
    </row>
    <row r="125" spans="1:33" x14ac:dyDescent="0.25">
      <c r="A125" s="14" t="s">
        <v>199</v>
      </c>
      <c r="B125" s="14" t="s">
        <v>258</v>
      </c>
      <c r="C125" s="14"/>
      <c r="D125" s="15"/>
      <c r="E125" s="15"/>
      <c r="AA125" s="5">
        <f>+AA123-AB124</f>
        <v>24531.963333333333</v>
      </c>
    </row>
    <row r="126" spans="1:33" x14ac:dyDescent="0.25">
      <c r="A126" s="14" t="s">
        <v>200</v>
      </c>
      <c r="B126" s="14" t="s">
        <v>259</v>
      </c>
      <c r="C126" s="14"/>
      <c r="D126" s="15"/>
      <c r="E126" s="15"/>
      <c r="AA126">
        <f>+AA125*12</f>
        <v>294383.56</v>
      </c>
    </row>
    <row r="127" spans="1:33" x14ac:dyDescent="0.25">
      <c r="A127" s="14" t="s">
        <v>201</v>
      </c>
      <c r="B127" s="16" t="s">
        <v>260</v>
      </c>
      <c r="C127" s="14"/>
      <c r="D127" s="15"/>
      <c r="E127" s="15"/>
    </row>
    <row r="128" spans="1:33" x14ac:dyDescent="0.25">
      <c r="A128" s="25" t="s">
        <v>203</v>
      </c>
      <c r="B128" s="14"/>
      <c r="C128" s="14"/>
      <c r="D128" s="15"/>
      <c r="E128" s="15"/>
    </row>
    <row r="129" spans="1:5" x14ac:dyDescent="0.25">
      <c r="A129" s="14" t="s">
        <v>198</v>
      </c>
      <c r="B129" s="16" t="s">
        <v>261</v>
      </c>
      <c r="C129" s="14"/>
      <c r="D129" s="15"/>
      <c r="E129" s="15"/>
    </row>
    <row r="130" spans="1:5" x14ac:dyDescent="0.25">
      <c r="A130" s="23"/>
      <c r="B130" s="24"/>
      <c r="C130" s="24"/>
      <c r="D130" s="26"/>
      <c r="E130" s="26"/>
    </row>
    <row r="131" spans="1:5" x14ac:dyDescent="0.25">
      <c r="A131" s="23"/>
      <c r="B131" s="24"/>
      <c r="C131" s="24"/>
      <c r="D131" s="26"/>
      <c r="E131" s="26"/>
    </row>
    <row r="132" spans="1:5" x14ac:dyDescent="0.25">
      <c r="A132" s="23"/>
      <c r="B132" s="24"/>
      <c r="C132" s="24"/>
      <c r="D132" s="26"/>
      <c r="E132" s="26"/>
    </row>
    <row r="133" spans="1:5" x14ac:dyDescent="0.25">
      <c r="A133" s="24"/>
      <c r="B133" s="24"/>
      <c r="C133" s="24"/>
      <c r="D133" s="26"/>
      <c r="E133" s="26"/>
    </row>
    <row r="134" spans="1:5" x14ac:dyDescent="0.25">
      <c r="A134" s="24"/>
      <c r="B134" s="24"/>
      <c r="C134" s="24"/>
      <c r="D134" s="26"/>
      <c r="E134" s="26"/>
    </row>
    <row r="135" spans="1:5" x14ac:dyDescent="0.25">
      <c r="A135" s="24"/>
      <c r="B135" s="24"/>
      <c r="C135" s="24"/>
      <c r="D135" s="26"/>
      <c r="E135" s="26"/>
    </row>
  </sheetData>
  <sortState ref="A4:AF75">
    <sortCondition descending="1" ref="F4:F75"/>
  </sortState>
  <pageMargins left="0.25" right="0.25" top="0.75" bottom="0.75" header="0.3" footer="0.3"/>
  <pageSetup paperSize="3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10" workbookViewId="0">
      <selection activeCell="B3" sqref="B3"/>
    </sheetView>
  </sheetViews>
  <sheetFormatPr defaultRowHeight="15" x14ac:dyDescent="0.25"/>
  <cols>
    <col min="1" max="1" width="19.140625" customWidth="1"/>
    <col min="2" max="2" width="37.42578125" customWidth="1"/>
  </cols>
  <sheetData>
    <row r="1" spans="1:2" x14ac:dyDescent="0.25">
      <c r="A1" s="8" t="s">
        <v>0</v>
      </c>
      <c r="B1" s="8" t="s">
        <v>87</v>
      </c>
    </row>
    <row r="2" spans="1:2" x14ac:dyDescent="0.25">
      <c r="A2" s="8"/>
      <c r="B2" s="8"/>
    </row>
    <row r="3" spans="1:2" x14ac:dyDescent="0.25">
      <c r="A3" s="2" t="s">
        <v>3</v>
      </c>
      <c r="B3" t="s">
        <v>99</v>
      </c>
    </row>
    <row r="4" spans="1:2" x14ac:dyDescent="0.25">
      <c r="A4" s="2" t="s">
        <v>7</v>
      </c>
      <c r="B4" s="2" t="s">
        <v>88</v>
      </c>
    </row>
    <row r="5" spans="1:2" x14ac:dyDescent="0.25">
      <c r="A5" s="2" t="s">
        <v>9</v>
      </c>
      <c r="B5" s="2"/>
    </row>
    <row r="6" spans="1:2" x14ac:dyDescent="0.25">
      <c r="A6" s="2" t="s">
        <v>4</v>
      </c>
      <c r="B6" s="2"/>
    </row>
    <row r="7" spans="1:2" x14ac:dyDescent="0.25">
      <c r="A7" s="2" t="s">
        <v>8</v>
      </c>
      <c r="B7" s="2"/>
    </row>
    <row r="8" spans="1:2" x14ac:dyDescent="0.25">
      <c r="A8" s="2" t="s">
        <v>14</v>
      </c>
      <c r="B8" s="2"/>
    </row>
    <row r="9" spans="1:2" x14ac:dyDescent="0.25">
      <c r="A9" s="2" t="s">
        <v>20</v>
      </c>
      <c r="B9" s="2"/>
    </row>
    <row r="10" spans="1:2" x14ac:dyDescent="0.25">
      <c r="A10" s="2" t="s">
        <v>46</v>
      </c>
      <c r="B10" s="2"/>
    </row>
    <row r="11" spans="1:2" x14ac:dyDescent="0.25">
      <c r="A11" s="2" t="s">
        <v>23</v>
      </c>
      <c r="B11" s="2"/>
    </row>
    <row r="12" spans="1:2" x14ac:dyDescent="0.25">
      <c r="A12" s="2" t="s">
        <v>41</v>
      </c>
      <c r="B12" s="2"/>
    </row>
    <row r="13" spans="1:2" x14ac:dyDescent="0.25">
      <c r="A13" s="2" t="s">
        <v>56</v>
      </c>
      <c r="B13" s="2"/>
    </row>
    <row r="14" spans="1:2" x14ac:dyDescent="0.25">
      <c r="A14" s="2" t="s">
        <v>47</v>
      </c>
      <c r="B14" s="2"/>
    </row>
    <row r="15" spans="1:2" x14ac:dyDescent="0.25">
      <c r="A15" s="2" t="s">
        <v>30</v>
      </c>
      <c r="B15" s="2"/>
    </row>
    <row r="16" spans="1:2" x14ac:dyDescent="0.25">
      <c r="A16" s="2" t="s">
        <v>25</v>
      </c>
      <c r="B16" s="2"/>
    </row>
    <row r="17" spans="1:2" x14ac:dyDescent="0.25">
      <c r="A17" s="2" t="s">
        <v>51</v>
      </c>
      <c r="B17" s="2"/>
    </row>
    <row r="18" spans="1:2" x14ac:dyDescent="0.25">
      <c r="A18" s="2" t="s">
        <v>37</v>
      </c>
      <c r="B18" s="2"/>
    </row>
    <row r="19" spans="1:2" x14ac:dyDescent="0.25">
      <c r="A19" s="2" t="s">
        <v>33</v>
      </c>
      <c r="B19" s="2"/>
    </row>
    <row r="20" spans="1:2" x14ac:dyDescent="0.25">
      <c r="A20" s="2" t="s">
        <v>38</v>
      </c>
      <c r="B20" s="2"/>
    </row>
    <row r="21" spans="1:2" x14ac:dyDescent="0.25">
      <c r="A21" s="2" t="s">
        <v>6</v>
      </c>
      <c r="B21" s="2"/>
    </row>
    <row r="22" spans="1:2" x14ac:dyDescent="0.25">
      <c r="A22" s="2" t="s">
        <v>43</v>
      </c>
      <c r="B22" s="2"/>
    </row>
    <row r="23" spans="1:2" x14ac:dyDescent="0.25">
      <c r="A23" s="2" t="s">
        <v>59</v>
      </c>
      <c r="B23" s="2"/>
    </row>
    <row r="24" spans="1:2" x14ac:dyDescent="0.25">
      <c r="A24" s="2" t="s">
        <v>32</v>
      </c>
      <c r="B24" s="2"/>
    </row>
    <row r="25" spans="1:2" x14ac:dyDescent="0.25">
      <c r="A25" s="2" t="s">
        <v>60</v>
      </c>
      <c r="B25" s="2"/>
    </row>
    <row r="26" spans="1:2" x14ac:dyDescent="0.25">
      <c r="A26" s="2" t="s">
        <v>45</v>
      </c>
      <c r="B26" s="2"/>
    </row>
    <row r="27" spans="1:2" x14ac:dyDescent="0.25">
      <c r="A27" s="2" t="s">
        <v>54</v>
      </c>
      <c r="B27" s="2"/>
    </row>
    <row r="28" spans="1:2" x14ac:dyDescent="0.25">
      <c r="A28" s="2" t="s">
        <v>62</v>
      </c>
      <c r="B28" s="2"/>
    </row>
    <row r="29" spans="1:2" x14ac:dyDescent="0.25">
      <c r="A29" s="2" t="s">
        <v>35</v>
      </c>
      <c r="B29" s="2"/>
    </row>
    <row r="30" spans="1:2" x14ac:dyDescent="0.25">
      <c r="A30" s="2" t="s">
        <v>26</v>
      </c>
      <c r="B30" s="2"/>
    </row>
    <row r="31" spans="1:2" x14ac:dyDescent="0.25">
      <c r="A31" s="2" t="s">
        <v>34</v>
      </c>
      <c r="B31" s="2"/>
    </row>
    <row r="32" spans="1:2" x14ac:dyDescent="0.25">
      <c r="A32" s="2" t="s">
        <v>5</v>
      </c>
      <c r="B32" s="2"/>
    </row>
    <row r="33" spans="1:2" x14ac:dyDescent="0.25">
      <c r="A33" s="2" t="s">
        <v>28</v>
      </c>
      <c r="B33" s="2"/>
    </row>
    <row r="34" spans="1:2" x14ac:dyDescent="0.25">
      <c r="A34" s="2" t="s">
        <v>52</v>
      </c>
      <c r="B34" s="2"/>
    </row>
    <row r="35" spans="1:2" x14ac:dyDescent="0.25">
      <c r="A35" s="2" t="s">
        <v>16</v>
      </c>
      <c r="B35" s="2"/>
    </row>
    <row r="36" spans="1:2" x14ac:dyDescent="0.25">
      <c r="A36" s="2" t="s">
        <v>53</v>
      </c>
      <c r="B36" s="2"/>
    </row>
    <row r="37" spans="1:2" x14ac:dyDescent="0.25">
      <c r="A37" s="2" t="s">
        <v>39</v>
      </c>
      <c r="B37" s="2"/>
    </row>
    <row r="38" spans="1:2" x14ac:dyDescent="0.25">
      <c r="A38" s="2" t="s">
        <v>63</v>
      </c>
      <c r="B38" s="2"/>
    </row>
    <row r="39" spans="1:2" x14ac:dyDescent="0.25">
      <c r="A39" s="2" t="s">
        <v>50</v>
      </c>
      <c r="B39" s="2"/>
    </row>
    <row r="40" spans="1:2" x14ac:dyDescent="0.25">
      <c r="A40" s="2" t="s">
        <v>57</v>
      </c>
      <c r="B40" s="2"/>
    </row>
    <row r="41" spans="1:2" x14ac:dyDescent="0.25">
      <c r="A41" s="2" t="s">
        <v>58</v>
      </c>
      <c r="B41" s="2"/>
    </row>
    <row r="42" spans="1:2" x14ac:dyDescent="0.25">
      <c r="A42" s="2" t="s">
        <v>44</v>
      </c>
      <c r="B42" s="2"/>
    </row>
    <row r="43" spans="1:2" x14ac:dyDescent="0.25">
      <c r="A43" s="2" t="s">
        <v>61</v>
      </c>
      <c r="B43" s="2"/>
    </row>
    <row r="44" spans="1:2" x14ac:dyDescent="0.25">
      <c r="A44" s="2" t="s">
        <v>27</v>
      </c>
      <c r="B44" s="2"/>
    </row>
    <row r="45" spans="1:2" x14ac:dyDescent="0.25">
      <c r="A45" s="2" t="s">
        <v>22</v>
      </c>
      <c r="B45" s="2"/>
    </row>
    <row r="46" spans="1:2" x14ac:dyDescent="0.25">
      <c r="A46" s="2" t="s">
        <v>49</v>
      </c>
      <c r="B46" s="2"/>
    </row>
    <row r="47" spans="1:2" x14ac:dyDescent="0.25">
      <c r="A47" s="2" t="s">
        <v>36</v>
      </c>
      <c r="B47" s="2"/>
    </row>
    <row r="48" spans="1:2" x14ac:dyDescent="0.25">
      <c r="A48" s="2" t="s">
        <v>65</v>
      </c>
      <c r="B48" s="2"/>
    </row>
    <row r="49" spans="1:2" x14ac:dyDescent="0.25">
      <c r="A49" s="2" t="s">
        <v>48</v>
      </c>
      <c r="B49" s="2"/>
    </row>
    <row r="50" spans="1:2" x14ac:dyDescent="0.25">
      <c r="A50" s="2" t="s">
        <v>19</v>
      </c>
      <c r="B50" s="2"/>
    </row>
    <row r="51" spans="1:2" x14ac:dyDescent="0.25">
      <c r="A51" s="2" t="s">
        <v>64</v>
      </c>
      <c r="B51" s="2"/>
    </row>
    <row r="52" spans="1:2" x14ac:dyDescent="0.25">
      <c r="A52" s="2" t="s">
        <v>18</v>
      </c>
      <c r="B52" s="2"/>
    </row>
    <row r="53" spans="1:2" x14ac:dyDescent="0.25">
      <c r="A53" s="2" t="s">
        <v>40</v>
      </c>
      <c r="B53" s="2"/>
    </row>
    <row r="54" spans="1:2" x14ac:dyDescent="0.25">
      <c r="A54" s="2" t="s">
        <v>66</v>
      </c>
      <c r="B54" s="2"/>
    </row>
    <row r="55" spans="1:2" x14ac:dyDescent="0.25">
      <c r="A55" s="2" t="s">
        <v>55</v>
      </c>
      <c r="B55" s="2"/>
    </row>
    <row r="56" spans="1:2" x14ac:dyDescent="0.25">
      <c r="A56" s="2" t="s">
        <v>15</v>
      </c>
      <c r="B56" s="2"/>
    </row>
    <row r="57" spans="1:2" x14ac:dyDescent="0.25">
      <c r="A57" s="2" t="s">
        <v>17</v>
      </c>
      <c r="B57" s="2"/>
    </row>
    <row r="58" spans="1:2" x14ac:dyDescent="0.25">
      <c r="A58" s="2" t="s">
        <v>31</v>
      </c>
      <c r="B58" s="2"/>
    </row>
    <row r="59" spans="1:2" x14ac:dyDescent="0.25">
      <c r="A59" s="2" t="s">
        <v>82</v>
      </c>
      <c r="B59" s="2"/>
    </row>
    <row r="60" spans="1:2" x14ac:dyDescent="0.25">
      <c r="A60" s="2" t="s">
        <v>29</v>
      </c>
      <c r="B6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Sandy Manisco</cp:lastModifiedBy>
  <cp:lastPrinted>2018-01-04T16:58:26Z</cp:lastPrinted>
  <dcterms:created xsi:type="dcterms:W3CDTF">2012-02-08T17:00:20Z</dcterms:created>
  <dcterms:modified xsi:type="dcterms:W3CDTF">2018-01-04T16:58:35Z</dcterms:modified>
</cp:coreProperties>
</file>